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770" activeTab="0"/>
  </bookViews>
  <sheets>
    <sheet name="BS" sheetId="1" r:id="rId1"/>
    <sheet name="S.Equity" sheetId="2" r:id="rId2"/>
    <sheet name="CFS" sheetId="3" r:id="rId3"/>
    <sheet name="P&amp;L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0">'BS'!$A$1:$J$73</definedName>
    <definedName name="_xlnm.Print_Area" localSheetId="2">'CFS'!$A$1:$L$87</definedName>
    <definedName name="_xlnm.Print_Area" localSheetId="3">'P&amp;L'!$A$2:$K$100</definedName>
    <definedName name="_xlnm.Print_Area" localSheetId="1">'S.Equity'!$A$1:$K$48</definedName>
    <definedName name="_xlnm.Print_Titles" localSheetId="3">'P&amp;L'!$20:$25</definedName>
  </definedNames>
  <calcPr fullCalcOnLoad="1"/>
</workbook>
</file>

<file path=xl/sharedStrings.xml><?xml version="1.0" encoding="utf-8"?>
<sst xmlns="http://schemas.openxmlformats.org/spreadsheetml/2006/main" count="242" uniqueCount="190">
  <si>
    <t>Reserves</t>
  </si>
  <si>
    <t xml:space="preserve">INSAS BERHAD </t>
  </si>
  <si>
    <t xml:space="preserve">    RM'000</t>
  </si>
  <si>
    <t>Intangible Assets</t>
  </si>
  <si>
    <t>Long Term Investments</t>
  </si>
  <si>
    <t>Current Assets</t>
  </si>
  <si>
    <t/>
  </si>
  <si>
    <t>Current Liabilities</t>
  </si>
  <si>
    <t>Net Current Assets</t>
  </si>
  <si>
    <t>Share Capital</t>
  </si>
  <si>
    <t>Minority Interests</t>
  </si>
  <si>
    <t>INSAS BERHAD</t>
  </si>
  <si>
    <t>Taxation</t>
  </si>
  <si>
    <t>RM'000</t>
  </si>
  <si>
    <t xml:space="preserve">      RM'000</t>
  </si>
  <si>
    <t>Inventories</t>
  </si>
  <si>
    <t>CUMULATIVE QUARTER</t>
  </si>
  <si>
    <t>Accumulated losses</t>
  </si>
  <si>
    <t>As at</t>
  </si>
  <si>
    <t xml:space="preserve">As at preceding </t>
  </si>
  <si>
    <t>Investment Properties</t>
  </si>
  <si>
    <t>Marketable securities</t>
  </si>
  <si>
    <t xml:space="preserve">Deposits with licensed banks and </t>
  </si>
  <si>
    <t xml:space="preserve">  financial institutions</t>
  </si>
  <si>
    <t>Cash and bank balances</t>
  </si>
  <si>
    <t>Loans and borrowings</t>
  </si>
  <si>
    <t>Total shareholders' funds</t>
  </si>
  <si>
    <t>8% Irredeemable Convertible Unsecured</t>
  </si>
  <si>
    <t xml:space="preserve"> Loan Stocks 1999/2009</t>
  </si>
  <si>
    <t>Trade and other receivables</t>
  </si>
  <si>
    <t>Trade and other payables and accruals</t>
  </si>
  <si>
    <t>ended</t>
  </si>
  <si>
    <t>quarter ended</t>
  </si>
  <si>
    <t>Revenue</t>
  </si>
  <si>
    <t>Preceding corresponding</t>
  </si>
  <si>
    <t>Year to-date</t>
  </si>
  <si>
    <t>year to-date</t>
  </si>
  <si>
    <t>Company No. 4081-M</t>
  </si>
  <si>
    <t>(Incorporated in Malaysia)</t>
  </si>
  <si>
    <t>9th Floor, Exchange Square</t>
  </si>
  <si>
    <t>Bukit Kewangan</t>
  </si>
  <si>
    <t>50200 Kuala Lumpur</t>
  </si>
  <si>
    <t xml:space="preserve">CONDENSED CONSOLIDATED  INCOME STATEMENTS </t>
  </si>
  <si>
    <t>Other Operating Income</t>
  </si>
  <si>
    <t>Finance Costs</t>
  </si>
  <si>
    <t>Investing Results</t>
  </si>
  <si>
    <t>- Basic</t>
  </si>
  <si>
    <t>- Diluted</t>
  </si>
  <si>
    <t>CONDENSED CONSOLIDATED BALANCE SHEETS</t>
  </si>
  <si>
    <t>Share</t>
  </si>
  <si>
    <t>Capital</t>
  </si>
  <si>
    <t xml:space="preserve">Share </t>
  </si>
  <si>
    <t>Premium</t>
  </si>
  <si>
    <t>Reserve</t>
  </si>
  <si>
    <t>Fund</t>
  </si>
  <si>
    <t>Exchange</t>
  </si>
  <si>
    <t>Translation</t>
  </si>
  <si>
    <t>Treasury</t>
  </si>
  <si>
    <t>Shares</t>
  </si>
  <si>
    <t>Accumulated</t>
  </si>
  <si>
    <t>Losses</t>
  </si>
  <si>
    <t>Currency translation differences</t>
  </si>
  <si>
    <t>Total</t>
  </si>
  <si>
    <t>Repurchase of shares</t>
  </si>
  <si>
    <t>.</t>
  </si>
  <si>
    <t>Cash flows from operating activities</t>
  </si>
  <si>
    <t>Non-cash items</t>
  </si>
  <si>
    <t>Finance costs</t>
  </si>
  <si>
    <t>Interest income</t>
  </si>
  <si>
    <t>Changes in working capital :</t>
  </si>
  <si>
    <t>Net changes in current assets</t>
  </si>
  <si>
    <t>Net changes in current liabilities</t>
  </si>
  <si>
    <t>Tax paid</t>
  </si>
  <si>
    <t>Cash flows from investing activities</t>
  </si>
  <si>
    <t>Purchase of property, plant and equipment</t>
  </si>
  <si>
    <t>Property, Plant and Equipment</t>
  </si>
  <si>
    <t>Proceeds from disposal of property, plant and equipment</t>
  </si>
  <si>
    <t>Cash flows from financing activities</t>
  </si>
  <si>
    <t>Monies held in trust</t>
  </si>
  <si>
    <t>Net cash used in share buyback</t>
  </si>
  <si>
    <t>Dividend received</t>
  </si>
  <si>
    <t>Exchange differences</t>
  </si>
  <si>
    <t>Cash and cash equivalents comprise of :-</t>
  </si>
  <si>
    <t>Deposits with licensed banks and financial institutions</t>
  </si>
  <si>
    <t>INDIVIDUAL QUARTER</t>
  </si>
  <si>
    <t>Adjustments for :</t>
  </si>
  <si>
    <t>(see Note 1)</t>
  </si>
  <si>
    <t>Deferred Tax Assets</t>
  </si>
  <si>
    <t>ICULS-equity</t>
  </si>
  <si>
    <t>component</t>
  </si>
  <si>
    <t>Distribution to holders of ICULS</t>
  </si>
  <si>
    <t>Note 1</t>
  </si>
  <si>
    <t>Current quarter</t>
  </si>
  <si>
    <t xml:space="preserve">Preceding </t>
  </si>
  <si>
    <t>Note 2</t>
  </si>
  <si>
    <t>financial year ended</t>
  </si>
  <si>
    <t>(Audited)</t>
  </si>
  <si>
    <t>BURSA MALAYSIA SECURITIES BERHAD</t>
  </si>
  <si>
    <t>Preceding financial</t>
  </si>
  <si>
    <t>(see Note 3)</t>
  </si>
  <si>
    <t>As at 1 July 2004</t>
  </si>
  <si>
    <t>Profit before taxation</t>
  </si>
  <si>
    <t>(see Note 2)</t>
  </si>
  <si>
    <t>Note 3</t>
  </si>
  <si>
    <t>Operating profit before working capital changes</t>
  </si>
  <si>
    <t>(The Condensed Consolidated Balance Sheets should be read in conjuction with the notes to this</t>
  </si>
  <si>
    <t xml:space="preserve">(The Condensed Consolidated Cash Flow Statements should be read in conjunction with the notes </t>
  </si>
  <si>
    <t>(The Condensed Consolidated Statements of Changes in Equity should be read in conjunction with the notes to this</t>
  </si>
  <si>
    <t>Investment in Associate Companies</t>
  </si>
  <si>
    <t>Tax recoverable</t>
  </si>
  <si>
    <t>Unaudited Financial Report.)</t>
  </si>
  <si>
    <t>to this Unaudited Financial Report.)</t>
  </si>
  <si>
    <t>Tax payables</t>
  </si>
  <si>
    <t>Loan drawdown</t>
  </si>
  <si>
    <t>Purchase of investment properties</t>
  </si>
  <si>
    <t>Cost of Sales</t>
  </si>
  <si>
    <t>Administrative Expenses</t>
  </si>
  <si>
    <t>Other Operating Expenses</t>
  </si>
  <si>
    <t xml:space="preserve">Quarter ended </t>
  </si>
  <si>
    <t>Repayment of loans and bank borrowings</t>
  </si>
  <si>
    <t>Finance Payables</t>
  </si>
  <si>
    <t>Repayment of finance payables</t>
  </si>
  <si>
    <t>30/06/2005</t>
  </si>
  <si>
    <t>Land  held for development</t>
  </si>
  <si>
    <t>As at 1 July 2005</t>
  </si>
  <si>
    <t>corresponding</t>
  </si>
  <si>
    <t>Net cash generated from/(used in) financing activities</t>
  </si>
  <si>
    <t>Cash (used in)/generated from operations</t>
  </si>
  <si>
    <t>Purchase of long term investments</t>
  </si>
  <si>
    <t>Proceeds from disposal of investment properties</t>
  </si>
  <si>
    <t>Proceeds from disposal of long term investments</t>
  </si>
  <si>
    <t>Net cash (used in)/generated from investing activities</t>
  </si>
  <si>
    <t>Gain arising from disposal of investment property</t>
  </si>
  <si>
    <t>Loss arising from disposal of long term investment</t>
  </si>
  <si>
    <t>Exceptional Items</t>
  </si>
  <si>
    <t>Exceptional Items represent:</t>
  </si>
  <si>
    <t>Capital funds</t>
  </si>
  <si>
    <t>Overdrafts</t>
  </si>
  <si>
    <t xml:space="preserve">  securities held for long term</t>
  </si>
  <si>
    <t>Gain arising from disposal of freehold land and</t>
  </si>
  <si>
    <t xml:space="preserve">        (The Condensed Consolidated Income Statements should be read in conjunction with the notes to this Unaudited Financial Report.)</t>
  </si>
  <si>
    <t>Fixed deposits pledged</t>
  </si>
  <si>
    <t xml:space="preserve">  investment</t>
  </si>
  <si>
    <t>Dividends paid to minority shareholders</t>
  </si>
  <si>
    <t>30/06/2006</t>
  </si>
  <si>
    <t>Land and development expenditure</t>
  </si>
  <si>
    <t>UNAUDITED FINANCIAL REPORT FOR THE YEAR ENDED 30 JUNE 2006.</t>
  </si>
  <si>
    <t>CONDENSED CONSOLIDATED STATEMENTS OF CHANGES IN EQUITY FOR THE YEAR ENDED 30 JUNE 2006.</t>
  </si>
  <si>
    <t>Year ended 30 June 2006</t>
  </si>
  <si>
    <t>Year ended 30 June 2005</t>
  </si>
  <si>
    <t>Net profit for the year</t>
  </si>
  <si>
    <t>Balance as at 30 June 2006</t>
  </si>
  <si>
    <t>Balance as at 30 June 2005</t>
  </si>
  <si>
    <t xml:space="preserve">Profit/(Loss) from Operations </t>
  </si>
  <si>
    <t>Profit/(Loss) Before Tax</t>
  </si>
  <si>
    <t>Profit/(Loss) After Tax</t>
  </si>
  <si>
    <t>Net Profit/(Loss) for the Year</t>
  </si>
  <si>
    <t>Earnings/(Loss) per share (in sen)</t>
  </si>
  <si>
    <t>30/6/2006</t>
  </si>
  <si>
    <t>30/6/2005</t>
  </si>
  <si>
    <t>Year ended</t>
  </si>
  <si>
    <t>Provision for diminution in value of long term investment</t>
  </si>
  <si>
    <t>Included in Profit/(Loss) Before Tax are the following items :-</t>
  </si>
  <si>
    <t>Gain/(Loss) arising from disposal of quoted securities</t>
  </si>
  <si>
    <t>Unrealised exchange gain/(loss) on translation of long term</t>
  </si>
  <si>
    <t>CONDENSED CONSOLIDATED CASH FLOW STATEMENTS FOR THE YEAR ENDED 30 JUNE 2006.</t>
  </si>
  <si>
    <t>Current year</t>
  </si>
  <si>
    <t>year ended</t>
  </si>
  <si>
    <t xml:space="preserve">  company</t>
  </si>
  <si>
    <t>Capital repayment from Bursa Malaysia Berhad</t>
  </si>
  <si>
    <t>Capital repayment from previous shareholder of a subsidiary company</t>
  </si>
  <si>
    <t>Payment for development expenditure</t>
  </si>
  <si>
    <t>Cash and cash equivalents at beginning of the year</t>
  </si>
  <si>
    <t>Cash and cash equivalents at end of the year</t>
  </si>
  <si>
    <t>Net cash (used in)/generated from operating activities</t>
  </si>
  <si>
    <t>Acquisition of associate company</t>
  </si>
  <si>
    <t>Net (decrease)/increase in cash and cash equivalents</t>
  </si>
  <si>
    <t xml:space="preserve">   buildings under property, plant and equipment</t>
  </si>
  <si>
    <t>Net cash used on acquisition of equity interest in subsidiary companies</t>
  </si>
  <si>
    <t xml:space="preserve">Net cash used on acquisition of additional equity interest in a subsidiary </t>
  </si>
  <si>
    <t xml:space="preserve"> in the Statement of Changes in Equity.</t>
  </si>
  <si>
    <t xml:space="preserve"> In accordance with the provisions of FRS 132 : Financial Instruments : Disclosure and Presentation, the ICULS interest of RM8,302,000 is disclosed as a distribution of equity </t>
  </si>
  <si>
    <t xml:space="preserve">Finance Costs exclude the 8% Irredeemable Convertible Unsecured Loan Stock ("ICULS") interest for the year ended 30 June 2006 of RM8,302,000 (2005 : RM8,290,000). </t>
  </si>
  <si>
    <t>Writeback of provision for diminution in value of quoted</t>
  </si>
  <si>
    <t xml:space="preserve">(Provision for)/Writeback of provision for diminution in </t>
  </si>
  <si>
    <t xml:space="preserve">  value of quoted marketable securities</t>
  </si>
  <si>
    <t>Provision for doubtful debts</t>
  </si>
  <si>
    <t>Deferred Tax Liabilities</t>
  </si>
  <si>
    <t>Net Assets per share (RM)</t>
  </si>
  <si>
    <t>Repayment of capital to minority shareholders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</si>
</sst>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0.0%"/>
    <numFmt numFmtId="169" formatCode="mmmm\ d\,\ yyyy"/>
    <numFmt numFmtId="170" formatCode="0.0000"/>
    <numFmt numFmtId="171" formatCode="0.000"/>
    <numFmt numFmtId="172" formatCode="mm/dd/yy"/>
    <numFmt numFmtId="173" formatCode="0_);[Red]\(0\)"/>
  </numFmts>
  <fonts count="6">
    <font>
      <sz val="10"/>
      <name val="Arial"/>
      <family val="0"/>
    </font>
    <font>
      <b/>
      <sz val="10"/>
      <name val="MS Sans Serif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39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" fillId="0" borderId="0" xfId="0" applyNumberFormat="1" applyFont="1" applyAlignment="1">
      <alignment horizontal="centerContinuous"/>
    </xf>
    <xf numFmtId="3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39" fontId="1" fillId="0" borderId="0" xfId="0" applyNumberFormat="1" applyFont="1" applyAlignment="1" quotePrefix="1">
      <alignment horizontal="left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166" fontId="0" fillId="0" borderId="0" xfId="15" applyNumberFormat="1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 quotePrefix="1">
      <alignment horizontal="left"/>
    </xf>
    <xf numFmtId="43" fontId="0" fillId="0" borderId="0" xfId="15" applyFont="1" applyAlignment="1">
      <alignment/>
    </xf>
    <xf numFmtId="166" fontId="0" fillId="0" borderId="0" xfId="15" applyNumberFormat="1" applyFont="1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39" fontId="0" fillId="0" borderId="0" xfId="0" applyNumberFormat="1" applyFont="1" applyAlignment="1" quotePrefix="1">
      <alignment horizontal="left"/>
    </xf>
    <xf numFmtId="39" fontId="0" fillId="0" borderId="0" xfId="0" applyNumberFormat="1" applyFont="1" applyAlignment="1">
      <alignment horizontal="left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39" fontId="3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39" fontId="3" fillId="0" borderId="0" xfId="0" applyNumberFormat="1" applyFont="1" applyAlignment="1" quotePrefix="1">
      <alignment horizontal="left"/>
    </xf>
    <xf numFmtId="38" fontId="2" fillId="0" borderId="0" xfId="0" applyNumberFormat="1" applyFont="1" applyAlignment="1">
      <alignment horizontal="center"/>
    </xf>
    <xf numFmtId="15" fontId="0" fillId="0" borderId="0" xfId="0" applyNumberFormat="1" applyAlignment="1">
      <alignment/>
    </xf>
    <xf numFmtId="0" fontId="2" fillId="0" borderId="4" xfId="0" applyFont="1" applyBorder="1" applyAlignment="1">
      <alignment/>
    </xf>
    <xf numFmtId="169" fontId="2" fillId="0" borderId="0" xfId="0" applyNumberFormat="1" applyFont="1" applyAlignment="1">
      <alignment horizontal="left"/>
    </xf>
    <xf numFmtId="15" fontId="2" fillId="0" borderId="0" xfId="0" applyNumberFormat="1" applyFont="1" applyAlignment="1">
      <alignment/>
    </xf>
    <xf numFmtId="39" fontId="2" fillId="0" borderId="0" xfId="0" applyNumberFormat="1" applyFont="1" applyAlignment="1">
      <alignment/>
    </xf>
    <xf numFmtId="39" fontId="2" fillId="0" borderId="0" xfId="0" applyNumberFormat="1" applyFont="1" applyAlignment="1">
      <alignment horizontal="center"/>
    </xf>
    <xf numFmtId="39" fontId="2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39" fontId="2" fillId="0" borderId="0" xfId="0" applyNumberFormat="1" applyFont="1" applyAlignment="1">
      <alignment/>
    </xf>
    <xf numFmtId="0" fontId="2" fillId="0" borderId="0" xfId="0" applyFont="1" applyAlignment="1">
      <alignment/>
    </xf>
    <xf numFmtId="39" fontId="2" fillId="0" borderId="0" xfId="0" applyNumberFormat="1" applyFont="1" applyAlignment="1">
      <alignment horizontal="left"/>
    </xf>
    <xf numFmtId="39" fontId="2" fillId="0" borderId="0" xfId="0" applyNumberFormat="1" applyFont="1" applyAlignment="1" quotePrefix="1">
      <alignment horizontal="left"/>
    </xf>
    <xf numFmtId="166" fontId="2" fillId="0" borderId="0" xfId="15" applyNumberFormat="1" applyFont="1" applyAlignment="1">
      <alignment/>
    </xf>
    <xf numFmtId="166" fontId="0" fillId="0" borderId="0" xfId="15" applyNumberFormat="1" applyAlignment="1">
      <alignment/>
    </xf>
    <xf numFmtId="166" fontId="0" fillId="0" borderId="0" xfId="15" applyNumberFormat="1" applyBorder="1" applyAlignment="1">
      <alignment/>
    </xf>
    <xf numFmtId="166" fontId="0" fillId="0" borderId="5" xfId="15" applyNumberFormat="1" applyBorder="1" applyAlignment="1">
      <alignment/>
    </xf>
    <xf numFmtId="166" fontId="0" fillId="0" borderId="0" xfId="0" applyNumberFormat="1" applyAlignment="1">
      <alignment/>
    </xf>
    <xf numFmtId="166" fontId="2" fillId="0" borderId="0" xfId="15" applyNumberFormat="1" applyFont="1" applyAlignment="1" quotePrefix="1">
      <alignment/>
    </xf>
    <xf numFmtId="166" fontId="0" fillId="0" borderId="6" xfId="15" applyNumberFormat="1" applyBorder="1" applyAlignment="1">
      <alignment/>
    </xf>
    <xf numFmtId="166" fontId="0" fillId="0" borderId="7" xfId="15" applyNumberFormat="1" applyBorder="1" applyAlignment="1">
      <alignment/>
    </xf>
    <xf numFmtId="166" fontId="0" fillId="0" borderId="8" xfId="15" applyNumberFormat="1" applyBorder="1" applyAlignment="1">
      <alignment/>
    </xf>
    <xf numFmtId="0" fontId="0" fillId="0" borderId="0" xfId="0" applyAlignment="1" quotePrefix="1">
      <alignment horizontal="left"/>
    </xf>
    <xf numFmtId="166" fontId="0" fillId="0" borderId="2" xfId="15" applyNumberFormat="1" applyBorder="1" applyAlignment="1">
      <alignment/>
    </xf>
    <xf numFmtId="166" fontId="2" fillId="0" borderId="0" xfId="15" applyNumberFormat="1" applyFont="1" applyAlignment="1" quotePrefix="1">
      <alignment horizontal="left"/>
    </xf>
    <xf numFmtId="166" fontId="0" fillId="0" borderId="0" xfId="15" applyNumberFormat="1" applyFont="1" applyAlignment="1" quotePrefix="1">
      <alignment horizontal="left"/>
    </xf>
    <xf numFmtId="0" fontId="2" fillId="0" borderId="4" xfId="0" applyFont="1" applyBorder="1" applyAlignment="1" quotePrefix="1">
      <alignment horizontal="left"/>
    </xf>
    <xf numFmtId="39" fontId="2" fillId="0" borderId="4" xfId="0" applyNumberFormat="1" applyFont="1" applyBorder="1" applyAlignment="1" quotePrefix="1">
      <alignment horizontal="left"/>
    </xf>
    <xf numFmtId="39" fontId="2" fillId="0" borderId="0" xfId="0" applyNumberFormat="1" applyFont="1" applyAlignment="1" quotePrefix="1">
      <alignment horizontal="left"/>
    </xf>
    <xf numFmtId="166" fontId="0" fillId="0" borderId="0" xfId="15" applyNumberFormat="1" applyFont="1" applyAlignment="1">
      <alignment horizontal="center"/>
    </xf>
    <xf numFmtId="15" fontId="2" fillId="0" borderId="3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5" fontId="2" fillId="0" borderId="5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166" fontId="0" fillId="0" borderId="9" xfId="15" applyNumberFormat="1" applyBorder="1" applyAlignment="1">
      <alignment/>
    </xf>
    <xf numFmtId="43" fontId="0" fillId="0" borderId="5" xfId="15" applyNumberFormat="1" applyBorder="1" applyAlignment="1">
      <alignment/>
    </xf>
    <xf numFmtId="15" fontId="2" fillId="0" borderId="0" xfId="0" applyNumberFormat="1" applyFont="1" applyBorder="1" applyAlignment="1">
      <alignment horizontal="center"/>
    </xf>
    <xf numFmtId="0" fontId="2" fillId="0" borderId="3" xfId="0" applyFont="1" applyBorder="1" applyAlignment="1" quotePrefix="1">
      <alignment horizontal="center"/>
    </xf>
    <xf numFmtId="15" fontId="2" fillId="0" borderId="0" xfId="0" applyNumberFormat="1" applyFont="1" applyAlignment="1" quotePrefix="1">
      <alignment horizontal="center"/>
    </xf>
    <xf numFmtId="166" fontId="2" fillId="0" borderId="0" xfId="15" applyNumberFormat="1" applyFont="1" applyAlignment="1">
      <alignment horizontal="center"/>
    </xf>
    <xf numFmtId="172" fontId="2" fillId="0" borderId="0" xfId="0" applyNumberFormat="1" applyFont="1" applyAlignment="1" quotePrefix="1">
      <alignment horizontal="center"/>
    </xf>
    <xf numFmtId="0" fontId="2" fillId="0" borderId="0" xfId="0" applyFont="1" applyAlignment="1" quotePrefix="1">
      <alignment horizontal="center"/>
    </xf>
    <xf numFmtId="166" fontId="0" fillId="0" borderId="0" xfId="15" applyNumberFormat="1" applyFont="1" applyAlignment="1">
      <alignment/>
    </xf>
    <xf numFmtId="43" fontId="0" fillId="0" borderId="0" xfId="15" applyFont="1" applyBorder="1" applyAlignment="1">
      <alignment/>
    </xf>
    <xf numFmtId="166" fontId="0" fillId="0" borderId="0" xfId="15" applyNumberFormat="1" applyFont="1" applyAlignment="1">
      <alignment horizontal="center"/>
    </xf>
    <xf numFmtId="166" fontId="0" fillId="0" borderId="0" xfId="15" applyNumberFormat="1" applyFont="1" applyAlignment="1" quotePrefix="1">
      <alignment horizontal="center"/>
    </xf>
    <xf numFmtId="172" fontId="0" fillId="0" borderId="0" xfId="0" applyNumberFormat="1" applyFont="1" applyAlignment="1" quotePrefix="1">
      <alignment horizontal="center"/>
    </xf>
    <xf numFmtId="15" fontId="0" fillId="0" borderId="0" xfId="0" applyNumberFormat="1" applyFont="1" applyAlignment="1" quotePrefix="1">
      <alignment horizontal="center"/>
    </xf>
    <xf numFmtId="166" fontId="2" fillId="0" borderId="0" xfId="15" applyNumberFormat="1" applyFont="1" applyAlignment="1" quotePrefix="1">
      <alignment horizontal="center"/>
    </xf>
    <xf numFmtId="15" fontId="2" fillId="0" borderId="0" xfId="0" applyNumberFormat="1" applyFont="1" applyAlignment="1" quotePrefix="1">
      <alignment horizontal="left"/>
    </xf>
    <xf numFmtId="0" fontId="2" fillId="0" borderId="5" xfId="0" applyFont="1" applyBorder="1" applyAlignment="1" quotePrefix="1">
      <alignment horizontal="center"/>
    </xf>
    <xf numFmtId="15" fontId="2" fillId="0" borderId="5" xfId="0" applyNumberFormat="1" applyFont="1" applyBorder="1" applyAlignment="1" quotePrefix="1">
      <alignment horizontal="center"/>
    </xf>
    <xf numFmtId="166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166" fontId="0" fillId="0" borderId="5" xfId="15" applyNumberFormat="1" applyFont="1" applyBorder="1" applyAlignment="1">
      <alignment/>
    </xf>
    <xf numFmtId="0" fontId="0" fillId="0" borderId="0" xfId="0" applyAlignment="1">
      <alignment horizontal="center"/>
    </xf>
    <xf numFmtId="40" fontId="0" fillId="0" borderId="5" xfId="15" applyNumberFormat="1" applyBorder="1" applyAlignment="1">
      <alignment/>
    </xf>
    <xf numFmtId="0" fontId="2" fillId="0" borderId="0" xfId="0" applyFont="1" applyAlignment="1" quotePrefix="1">
      <alignment horizontal="left"/>
    </xf>
    <xf numFmtId="37" fontId="0" fillId="0" borderId="0" xfId="0" applyNumberFormat="1" applyAlignment="1">
      <alignment/>
    </xf>
    <xf numFmtId="166" fontId="0" fillId="0" borderId="10" xfId="15" applyNumberFormat="1" applyBorder="1" applyAlignment="1">
      <alignment/>
    </xf>
    <xf numFmtId="166" fontId="0" fillId="0" borderId="5" xfId="15" applyNumberFormat="1" applyBorder="1" applyAlignment="1">
      <alignment horizontal="right"/>
    </xf>
    <xf numFmtId="0" fontId="0" fillId="0" borderId="0" xfId="0" applyAlignment="1">
      <alignment horizontal="left"/>
    </xf>
    <xf numFmtId="166" fontId="0" fillId="0" borderId="7" xfId="0" applyNumberFormat="1" applyBorder="1" applyAlignment="1">
      <alignment/>
    </xf>
    <xf numFmtId="166" fontId="0" fillId="0" borderId="10" xfId="0" applyNumberFormat="1" applyBorder="1" applyAlignment="1">
      <alignment/>
    </xf>
    <xf numFmtId="37" fontId="0" fillId="0" borderId="10" xfId="0" applyNumberFormat="1" applyBorder="1" applyAlignment="1">
      <alignment/>
    </xf>
    <xf numFmtId="166" fontId="2" fillId="0" borderId="3" xfId="15" applyNumberFormat="1" applyFont="1" applyBorder="1" applyAlignment="1">
      <alignment/>
    </xf>
    <xf numFmtId="166" fontId="2" fillId="0" borderId="11" xfId="15" applyNumberFormat="1" applyFont="1" applyBorder="1" applyAlignment="1">
      <alignment/>
    </xf>
    <xf numFmtId="166" fontId="2" fillId="0" borderId="12" xfId="15" applyNumberFormat="1" applyFont="1" applyBorder="1" applyAlignment="1">
      <alignment/>
    </xf>
    <xf numFmtId="43" fontId="2" fillId="0" borderId="3" xfId="15" applyNumberFormat="1" applyFont="1" applyBorder="1" applyAlignment="1">
      <alignment/>
    </xf>
    <xf numFmtId="2" fontId="2" fillId="0" borderId="3" xfId="15" applyNumberFormat="1" applyFont="1" applyBorder="1" applyAlignment="1">
      <alignment/>
    </xf>
    <xf numFmtId="38" fontId="0" fillId="0" borderId="7" xfId="0" applyNumberFormat="1" applyFont="1" applyBorder="1" applyAlignment="1">
      <alignment/>
    </xf>
    <xf numFmtId="166" fontId="0" fillId="0" borderId="10" xfId="15" applyNumberFormat="1" applyFont="1" applyBorder="1" applyAlignment="1">
      <alignment/>
    </xf>
    <xf numFmtId="166" fontId="0" fillId="0" borderId="0" xfId="15" applyNumberFormat="1" applyFont="1" applyAlignment="1">
      <alignment horizontal="left"/>
    </xf>
    <xf numFmtId="0" fontId="2" fillId="0" borderId="0" xfId="0" applyFont="1" applyAlignment="1" quotePrefix="1">
      <alignment horizontal="center"/>
    </xf>
    <xf numFmtId="39" fontId="3" fillId="0" borderId="0" xfId="0" applyNumberFormat="1" applyFont="1" applyAlignment="1">
      <alignment horizontal="center"/>
    </xf>
    <xf numFmtId="3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6" fontId="2" fillId="0" borderId="0" xfId="15" applyNumberFormat="1" applyFont="1" applyAlignment="1" quotePrefix="1">
      <alignment horizontal="left"/>
    </xf>
    <xf numFmtId="166" fontId="2" fillId="0" borderId="0" xfId="15" applyNumberFormat="1" applyFont="1" applyAlignment="1">
      <alignment horizontal="left"/>
    </xf>
    <xf numFmtId="0" fontId="2" fillId="0" borderId="13" xfId="0" applyFont="1" applyBorder="1" applyAlignment="1" quotePrefix="1">
      <alignment horizontal="center"/>
    </xf>
    <xf numFmtId="0" fontId="2" fillId="0" borderId="14" xfId="0" applyFont="1" applyBorder="1" applyAlignment="1" quotePrefix="1">
      <alignment horizontal="center"/>
    </xf>
    <xf numFmtId="0" fontId="2" fillId="0" borderId="15" xfId="0" applyFont="1" applyBorder="1" applyAlignment="1" quotePrefix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0905.xlw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winnie\con062005\Eps06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ps12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Eps03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undfl03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inf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on0606.xlw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Eps06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QReportexcelSC%20June%200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undfl06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RP&amp;L"/>
      <sheetName val="MRYTD"/>
      <sheetName val="MRDIV"/>
      <sheetName val="forexc"/>
      <sheetName val="INTERCO"/>
      <sheetName val="PROREC"/>
      <sheetName val="StatmtEquity"/>
      <sheetName val="IntercoSales"/>
      <sheetName val="M-GER95A.XLS"/>
      <sheetName val="ConLiab"/>
      <sheetName val="Fixed Assets"/>
      <sheetName val="CON95PA-1.XLS"/>
      <sheetName val="SUMMA.XLS"/>
      <sheetName val="wassot&amp;p"/>
      <sheetName val="ASSC.XLS"/>
      <sheetName val="P&amp;L by function ye99"/>
      <sheetName val="RPT"/>
      <sheetName val="Conso Notes to accts"/>
      <sheetName val="SUMMA notes"/>
      <sheetName val="MINORITY.XLS"/>
    </sheetNames>
    <sheetDataSet>
      <sheetData sheetId="9">
        <row r="113">
          <cell r="U113">
            <v>103768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ettanas"/>
      <sheetName val="jun1997"/>
      <sheetName val="apr1997"/>
      <sheetName val="dec1996"/>
      <sheetName val="dec 1995"/>
      <sheetName val="June05"/>
      <sheetName val="Treasury shares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5">
        <row r="49">
          <cell r="C49">
            <v>607476.0500000002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ttanas"/>
      <sheetName val="jun1997"/>
      <sheetName val="apr1997"/>
      <sheetName val="dec1996"/>
      <sheetName val="dec 1995"/>
      <sheetName val="June05"/>
      <sheetName val="Treasury shares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ettanas"/>
      <sheetName val="jun1997"/>
      <sheetName val="apr1997"/>
      <sheetName val="dec1996"/>
      <sheetName val="dec 1995"/>
      <sheetName val="June05"/>
      <sheetName val="Treasury shares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PE"/>
      <sheetName val="prov tax &amp; def tax"/>
      <sheetName val="loan"/>
      <sheetName val="Defer exp"/>
      <sheetName val="assoco"/>
      <sheetName val="mi&amp;gw"/>
      <sheetName val="Sheet7"/>
      <sheetName val="summary"/>
      <sheetName val="cashflow"/>
      <sheetName val="LTI"/>
      <sheetName val="mktsec"/>
      <sheetName val="HP"/>
      <sheetName val="L&amp;d"/>
      <sheetName val="1998readjcf"/>
      <sheetName val="forex98PL"/>
      <sheetName val="dividend"/>
      <sheetName val="overdraft"/>
      <sheetName val="prov for inven"/>
      <sheetName val="disposal"/>
      <sheetName val="notes"/>
      <sheetName val="LTI-prov"/>
      <sheetName val="InvProp&amp;Intangible"/>
      <sheetName val="Disposal2003"/>
      <sheetName val="bad&amp;doubtful debts"/>
      <sheetName val="cash flow (co)"/>
      <sheetName val="Amortisation"/>
      <sheetName val="Acq in FY06"/>
      <sheetName val="Acq&amp;strikeoff 2005 - MAF&amp;IWL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</sheetNames>
    <sheetDataSet>
      <sheetData sheetId="8">
        <row r="96">
          <cell r="G96">
            <v>125835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MS trades"/>
      <sheetName val="Sheet3"/>
    </sheetNames>
    <sheetDataSet>
      <sheetData sheetId="1">
        <row r="44">
          <cell r="G44">
            <v>404.6574400000002</v>
          </cell>
          <cell r="H44">
            <v>616.3862700000002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RP&amp;L"/>
      <sheetName val="MRYTD"/>
      <sheetName val="MRDIV"/>
      <sheetName val="forexc IS"/>
      <sheetName val="INTERCO"/>
      <sheetName val="PROREC"/>
      <sheetName val="StatmtEquity"/>
      <sheetName val="IntercoSales"/>
      <sheetName val="M-GER95A.XLS"/>
      <sheetName val="ConLiab"/>
      <sheetName val="Fixed Assets"/>
      <sheetName val="CON95PA-1.XLS"/>
      <sheetName val="SUMMA.XLS"/>
      <sheetName val="wassot&amp;p"/>
      <sheetName val="ASSC.XLS"/>
      <sheetName val="P&amp;L by function ye99"/>
      <sheetName val="RPT"/>
      <sheetName val="Conso Notes to accts"/>
      <sheetName val="SUMMA notes"/>
      <sheetName val="MINORITY.XLS"/>
    </sheetNames>
    <sheetDataSet>
      <sheetData sheetId="9">
        <row r="10">
          <cell r="U10">
            <v>70561.1811508815</v>
          </cell>
        </row>
        <row r="15">
          <cell r="U15">
            <v>16738.28357193113</v>
          </cell>
        </row>
        <row r="18">
          <cell r="U18">
            <v>94079.22774</v>
          </cell>
        </row>
        <row r="20">
          <cell r="U20">
            <v>26047</v>
          </cell>
        </row>
        <row r="22">
          <cell r="U22">
            <v>42569.634</v>
          </cell>
        </row>
        <row r="24">
          <cell r="U24">
            <v>18337</v>
          </cell>
        </row>
        <row r="26">
          <cell r="U26">
            <v>3094.6495396785035</v>
          </cell>
        </row>
        <row r="29">
          <cell r="U29">
            <v>8967.8</v>
          </cell>
        </row>
        <row r="31">
          <cell r="U31">
            <v>34176.42375</v>
          </cell>
        </row>
        <row r="32">
          <cell r="U32">
            <v>269657.21008546697</v>
          </cell>
        </row>
        <row r="33">
          <cell r="U33">
            <v>22287.627666800483</v>
          </cell>
        </row>
        <row r="36">
          <cell r="U36">
            <v>12414.708</v>
          </cell>
        </row>
        <row r="37">
          <cell r="U37">
            <v>9599.573935800001</v>
          </cell>
        </row>
        <row r="49">
          <cell r="U49">
            <v>-2371.8199999999997</v>
          </cell>
        </row>
        <row r="50">
          <cell r="U50">
            <v>31697.6638283995</v>
          </cell>
        </row>
        <row r="51">
          <cell r="U51">
            <v>191468.3856465625</v>
          </cell>
        </row>
        <row r="52">
          <cell r="U52">
            <v>47775.884</v>
          </cell>
        </row>
        <row r="53">
          <cell r="U53">
            <v>18857.2274237145</v>
          </cell>
        </row>
        <row r="58">
          <cell r="U58">
            <v>171257.9868849365</v>
          </cell>
        </row>
        <row r="59">
          <cell r="U59">
            <v>25418.5770332095</v>
          </cell>
        </row>
        <row r="60">
          <cell r="U60">
            <v>1657.956</v>
          </cell>
        </row>
        <row r="64">
          <cell r="U64">
            <v>627.7667094999999</v>
          </cell>
        </row>
        <row r="67">
          <cell r="U67">
            <v>10027.7325</v>
          </cell>
        </row>
        <row r="69">
          <cell r="U69">
            <v>1835.7</v>
          </cell>
        </row>
        <row r="75">
          <cell r="U75">
            <v>209.96801</v>
          </cell>
        </row>
        <row r="80">
          <cell r="U80">
            <v>618966.2163726198</v>
          </cell>
        </row>
        <row r="84">
          <cell r="U84">
            <v>66393.57</v>
          </cell>
        </row>
        <row r="87">
          <cell r="U87">
            <v>1199</v>
          </cell>
        </row>
        <row r="88">
          <cell r="U88">
            <v>-5713</v>
          </cell>
        </row>
        <row r="89">
          <cell r="U89">
            <v>8838.139366296995</v>
          </cell>
        </row>
        <row r="101">
          <cell r="U101">
            <v>-8302</v>
          </cell>
        </row>
        <row r="106">
          <cell r="U106">
            <v>20278.420030200086</v>
          </cell>
        </row>
        <row r="113">
          <cell r="U113">
            <v>533.7548999999998</v>
          </cell>
        </row>
        <row r="115">
          <cell r="U115">
            <v>103768</v>
          </cell>
        </row>
        <row r="116">
          <cell r="U116">
            <v>3777</v>
          </cell>
        </row>
        <row r="127">
          <cell r="U127">
            <v>163386.824481874</v>
          </cell>
        </row>
        <row r="231">
          <cell r="U231">
            <v>7256.31275</v>
          </cell>
        </row>
        <row r="232">
          <cell r="U232">
            <v>2286.2835</v>
          </cell>
        </row>
        <row r="234">
          <cell r="U234">
            <v>-1668.0186158249999</v>
          </cell>
        </row>
        <row r="242">
          <cell r="U242">
            <v>-1698.860044686569</v>
          </cell>
        </row>
        <row r="244">
          <cell r="U244">
            <v>0.4729699999988952</v>
          </cell>
        </row>
        <row r="648">
          <cell r="N648">
            <v>10382.532050542502</v>
          </cell>
        </row>
        <row r="671">
          <cell r="P671">
            <v>73162.6056326875</v>
          </cell>
        </row>
        <row r="682">
          <cell r="P682">
            <v>4382</v>
          </cell>
        </row>
        <row r="685">
          <cell r="P685">
            <v>13153.663696630003</v>
          </cell>
        </row>
        <row r="689">
          <cell r="P689">
            <v>65392.21024143</v>
          </cell>
        </row>
        <row r="695">
          <cell r="P695">
            <v>2714.604839999998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ettanas"/>
      <sheetName val="jun1997"/>
      <sheetName val="apr1997"/>
      <sheetName val="dec1996"/>
      <sheetName val="dec 1995"/>
      <sheetName val="Chart1"/>
      <sheetName val="June06"/>
      <sheetName val="Treasury shares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6">
        <row r="46">
          <cell r="C46">
            <v>3.4939023758997974</v>
          </cell>
        </row>
        <row r="49">
          <cell r="C49">
            <v>605073.3333333334</v>
          </cell>
        </row>
        <row r="58">
          <cell r="C58">
            <v>2.9824270357242613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S.Equity"/>
      <sheetName val="CFS"/>
      <sheetName val="P&amp;L"/>
    </sheetNames>
    <sheetDataSet>
      <sheetData sheetId="3">
        <row r="27">
          <cell r="D27">
            <v>45304.824481874006</v>
          </cell>
        </row>
        <row r="29">
          <cell r="D29">
            <v>-26446.605632687497</v>
          </cell>
        </row>
        <row r="31">
          <cell r="D31">
            <v>-1549.663696630003</v>
          </cell>
        </row>
        <row r="33">
          <cell r="D33">
            <v>-14409.210241430002</v>
          </cell>
        </row>
        <row r="35">
          <cell r="D35">
            <v>1308.5320505425025</v>
          </cell>
        </row>
        <row r="39">
          <cell r="D39">
            <v>-432.60483999999815</v>
          </cell>
        </row>
        <row r="41">
          <cell r="D41">
            <v>7404.31275</v>
          </cell>
        </row>
        <row r="47">
          <cell r="D47">
            <v>50.98138417500013</v>
          </cell>
        </row>
        <row r="57">
          <cell r="D57">
            <v>1.9739023758997978</v>
          </cell>
        </row>
        <row r="58">
          <cell r="D58">
            <v>1.6824270357242612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PE"/>
      <sheetName val="prov tax &amp; def tax"/>
      <sheetName val="loan"/>
      <sheetName val="Defer exp"/>
      <sheetName val="assoco"/>
      <sheetName val="mi&amp;gw"/>
      <sheetName val="Sheet7"/>
      <sheetName val="summary"/>
      <sheetName val="cashflow"/>
      <sheetName val="LTI"/>
      <sheetName val="mktsec"/>
      <sheetName val="HP"/>
      <sheetName val="L&amp;d"/>
      <sheetName val="forex98PL"/>
      <sheetName val="dividend"/>
      <sheetName val="overdraft"/>
      <sheetName val="disposal"/>
      <sheetName val="notes"/>
      <sheetName val="LTI-prov"/>
      <sheetName val="InvProp&amp;Intangible"/>
      <sheetName val="Disposal2003"/>
      <sheetName val="bad&amp;doubtful debts"/>
      <sheetName val="cash flow (co)"/>
      <sheetName val="Amortisation"/>
      <sheetName val="Acq in FY06"/>
      <sheetName val="Acq&amp;strikeoff 2005 - MAF&amp;IWL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</sheetNames>
    <sheetDataSet>
      <sheetData sheetId="8">
        <row r="8">
          <cell r="G8">
            <v>24506.691628910703</v>
          </cell>
        </row>
        <row r="23">
          <cell r="G23">
            <v>2714.604839999998</v>
          </cell>
        </row>
        <row r="24">
          <cell r="G24">
            <v>-4283.3102544185</v>
          </cell>
        </row>
        <row r="36">
          <cell r="G36">
            <v>-26149.13754344795</v>
          </cell>
        </row>
        <row r="37">
          <cell r="G37">
            <v>-9416.162569091004</v>
          </cell>
        </row>
        <row r="38">
          <cell r="G38">
            <v>7877.861890068998</v>
          </cell>
        </row>
        <row r="39">
          <cell r="G39">
            <v>2956.69125</v>
          </cell>
        </row>
        <row r="40">
          <cell r="G40">
            <v>-108.63400000000001</v>
          </cell>
        </row>
        <row r="41">
          <cell r="G41">
            <v>0</v>
          </cell>
        </row>
        <row r="42">
          <cell r="G42">
            <v>-17.76505999999999</v>
          </cell>
        </row>
        <row r="43">
          <cell r="G43">
            <v>-6119.71326</v>
          </cell>
        </row>
        <row r="48">
          <cell r="G48">
            <v>-11016.604839999998</v>
          </cell>
        </row>
        <row r="49">
          <cell r="G49">
            <v>-2999.7690293250002</v>
          </cell>
        </row>
        <row r="55">
          <cell r="G55">
            <v>3433.439668421001</v>
          </cell>
        </row>
        <row r="56">
          <cell r="G56">
            <v>-4837.475044602999</v>
          </cell>
        </row>
        <row r="57">
          <cell r="G57">
            <v>431.337</v>
          </cell>
        </row>
        <row r="58">
          <cell r="G58">
            <v>1738.77</v>
          </cell>
        </row>
        <row r="59">
          <cell r="G59">
            <v>-93.99999999999994</v>
          </cell>
        </row>
        <row r="60">
          <cell r="G60">
            <v>-10</v>
          </cell>
        </row>
        <row r="61">
          <cell r="G61">
            <v>2351.01698</v>
          </cell>
        </row>
        <row r="62">
          <cell r="G62">
            <v>-5422.255</v>
          </cell>
        </row>
        <row r="65">
          <cell r="G65">
            <v>-40</v>
          </cell>
        </row>
        <row r="71">
          <cell r="G71">
            <v>13597.258370000025</v>
          </cell>
        </row>
        <row r="72">
          <cell r="G72">
            <v>-1351.1128774999997</v>
          </cell>
        </row>
        <row r="73">
          <cell r="G73">
            <v>742</v>
          </cell>
        </row>
        <row r="74">
          <cell r="G74">
            <v>-2968.8662999999997</v>
          </cell>
        </row>
        <row r="75">
          <cell r="G75">
            <v>-1879.745459</v>
          </cell>
        </row>
        <row r="76">
          <cell r="G76">
            <v>-70</v>
          </cell>
        </row>
        <row r="77">
          <cell r="G77">
            <v>-1117.4891272749999</v>
          </cell>
        </row>
        <row r="78">
          <cell r="G78">
            <v>-2122.543027375</v>
          </cell>
        </row>
        <row r="80">
          <cell r="G80">
            <v>4829.501578850026</v>
          </cell>
        </row>
        <row r="85">
          <cell r="G85">
            <v>462.99693543349827</v>
          </cell>
        </row>
        <row r="92">
          <cell r="G92">
            <v>15073.2674237145</v>
          </cell>
        </row>
        <row r="93">
          <cell r="G93">
            <v>98999.37513906251</v>
          </cell>
        </row>
        <row r="94">
          <cell r="G94">
            <v>-1835.7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tabSelected="1" zoomScale="75" zoomScaleNormal="75" workbookViewId="0" topLeftCell="A43">
      <selection activeCell="I66" sqref="I66"/>
    </sheetView>
  </sheetViews>
  <sheetFormatPr defaultColWidth="9.140625" defaultRowHeight="12.75"/>
  <cols>
    <col min="1" max="1" width="4.7109375" style="0" customWidth="1"/>
    <col min="2" max="2" width="4.00390625" style="0" customWidth="1"/>
    <col min="3" max="4" width="10.7109375" style="0" customWidth="1"/>
    <col min="6" max="6" width="7.140625" style="0" customWidth="1"/>
    <col min="7" max="7" width="17.7109375" style="0" customWidth="1"/>
    <col min="8" max="8" width="9.7109375" style="0" customWidth="1"/>
    <col min="9" max="9" width="20.00390625" style="0" customWidth="1"/>
    <col min="10" max="10" width="6.140625" style="0" customWidth="1"/>
  </cols>
  <sheetData>
    <row r="1" spans="1:10" ht="15.75">
      <c r="A1" s="110" t="s">
        <v>1</v>
      </c>
      <c r="B1" s="110"/>
      <c r="C1" s="110"/>
      <c r="D1" s="110"/>
      <c r="E1" s="110"/>
      <c r="F1" s="110"/>
      <c r="G1" s="110"/>
      <c r="H1" s="110"/>
      <c r="I1" s="110"/>
      <c r="J1" s="31"/>
    </row>
    <row r="2" spans="1:10" ht="15.75" customHeight="1">
      <c r="A2" s="111" t="s">
        <v>37</v>
      </c>
      <c r="B2" s="111"/>
      <c r="C2" s="111"/>
      <c r="D2" s="111"/>
      <c r="E2" s="111"/>
      <c r="F2" s="111"/>
      <c r="G2" s="111"/>
      <c r="H2" s="111"/>
      <c r="I2" s="111"/>
      <c r="J2" s="31"/>
    </row>
    <row r="3" spans="1:10" ht="15.75" customHeight="1">
      <c r="A3" s="111" t="s">
        <v>38</v>
      </c>
      <c r="B3" s="111"/>
      <c r="C3" s="111"/>
      <c r="D3" s="111"/>
      <c r="E3" s="111"/>
      <c r="F3" s="111"/>
      <c r="G3" s="111"/>
      <c r="H3" s="111"/>
      <c r="I3" s="111"/>
      <c r="J3" s="31"/>
    </row>
    <row r="4" spans="1:10" ht="15.75" customHeight="1">
      <c r="A4" s="42"/>
      <c r="B4" s="42"/>
      <c r="C4" s="42"/>
      <c r="D4" s="42"/>
      <c r="E4" s="42"/>
      <c r="F4" s="42"/>
      <c r="G4" s="42"/>
      <c r="H4" s="42"/>
      <c r="I4" s="42"/>
      <c r="J4" s="31"/>
    </row>
    <row r="5" spans="1:10" ht="15.75" customHeight="1" thickBot="1">
      <c r="A5" s="63" t="s">
        <v>146</v>
      </c>
      <c r="B5" s="43"/>
      <c r="C5" s="43"/>
      <c r="D5" s="43"/>
      <c r="E5" s="43"/>
      <c r="F5" s="43"/>
      <c r="G5" s="43"/>
      <c r="H5" s="43"/>
      <c r="I5" s="43"/>
      <c r="J5" s="44"/>
    </row>
    <row r="6" spans="1:10" ht="15.75">
      <c r="A6" s="35"/>
      <c r="B6" s="33"/>
      <c r="C6" s="30"/>
      <c r="D6" s="31"/>
      <c r="E6" s="31"/>
      <c r="F6" s="31"/>
      <c r="G6" s="34"/>
      <c r="H6" s="34"/>
      <c r="I6" s="34"/>
      <c r="J6" s="31"/>
    </row>
    <row r="7" spans="1:10" ht="15.75">
      <c r="A7" s="41" t="s">
        <v>48</v>
      </c>
      <c r="B7" s="33"/>
      <c r="C7" s="30"/>
      <c r="D7" s="31"/>
      <c r="E7" s="31"/>
      <c r="F7" s="31"/>
      <c r="G7" s="34"/>
      <c r="H7" s="34"/>
      <c r="I7" s="34"/>
      <c r="J7" s="31"/>
    </row>
    <row r="8" spans="1:9" ht="12.75">
      <c r="A8" s="7"/>
      <c r="B8" s="8"/>
      <c r="C8" s="9"/>
      <c r="D8" s="10"/>
      <c r="E8" s="10"/>
      <c r="F8" s="10"/>
      <c r="G8" s="26"/>
      <c r="H8" s="11"/>
      <c r="I8" s="26"/>
    </row>
    <row r="9" spans="1:9" ht="12.75">
      <c r="A9" s="10"/>
      <c r="B9" s="9"/>
      <c r="C9" s="9"/>
      <c r="D9" s="10"/>
      <c r="E9" s="10"/>
      <c r="F9" s="10"/>
      <c r="G9" s="26"/>
      <c r="H9" s="11"/>
      <c r="I9" s="26" t="s">
        <v>19</v>
      </c>
    </row>
    <row r="10" spans="1:9" ht="12.75">
      <c r="A10" s="10"/>
      <c r="B10" s="9"/>
      <c r="C10" s="9"/>
      <c r="D10" s="10"/>
      <c r="E10" s="10"/>
      <c r="F10" s="10"/>
      <c r="G10" s="26" t="s">
        <v>18</v>
      </c>
      <c r="H10" s="11"/>
      <c r="I10" s="77" t="s">
        <v>95</v>
      </c>
    </row>
    <row r="11" spans="1:9" ht="12.75">
      <c r="A11" s="10"/>
      <c r="B11" s="9"/>
      <c r="C11" s="9"/>
      <c r="D11" s="10"/>
      <c r="E11" s="10"/>
      <c r="F11" s="10"/>
      <c r="G11" s="76" t="s">
        <v>144</v>
      </c>
      <c r="H11" s="3"/>
      <c r="I11" s="74" t="s">
        <v>122</v>
      </c>
    </row>
    <row r="12" spans="1:9" ht="12.75">
      <c r="A12" s="10"/>
      <c r="B12" s="9"/>
      <c r="C12" s="9"/>
      <c r="D12" s="10"/>
      <c r="E12" s="10"/>
      <c r="F12" s="10"/>
      <c r="G12" s="76"/>
      <c r="H12" s="3"/>
      <c r="I12" s="74" t="s">
        <v>96</v>
      </c>
    </row>
    <row r="13" spans="1:9" ht="12.75">
      <c r="A13" s="10"/>
      <c r="B13" s="9"/>
      <c r="C13" s="9"/>
      <c r="D13" s="10"/>
      <c r="E13" s="10"/>
      <c r="F13" s="10"/>
      <c r="G13" s="36" t="s">
        <v>2</v>
      </c>
      <c r="H13" s="36"/>
      <c r="I13" s="36" t="s">
        <v>13</v>
      </c>
    </row>
    <row r="14" spans="1:9" ht="12.75">
      <c r="A14" s="10"/>
      <c r="B14" s="9"/>
      <c r="C14" s="9"/>
      <c r="D14" s="10"/>
      <c r="E14" s="10"/>
      <c r="F14" s="10"/>
      <c r="G14" s="11"/>
      <c r="H14" s="11"/>
      <c r="I14" s="11"/>
    </row>
    <row r="15" spans="1:9" ht="12.75">
      <c r="A15" s="45" t="s">
        <v>75</v>
      </c>
      <c r="B15" s="46"/>
      <c r="C15" s="46"/>
      <c r="D15" s="10"/>
      <c r="E15" s="10"/>
      <c r="F15" s="10"/>
      <c r="G15" s="11">
        <f>'[6]M-GER95A.XLS'!$U$10</f>
        <v>70561.1811508815</v>
      </c>
      <c r="H15" s="11"/>
      <c r="I15" s="11">
        <v>73011</v>
      </c>
    </row>
    <row r="16" spans="1:9" ht="12.75">
      <c r="A16" s="45"/>
      <c r="B16" s="46"/>
      <c r="C16" s="46"/>
      <c r="D16" s="10"/>
      <c r="E16" s="10"/>
      <c r="F16" s="10"/>
      <c r="G16" s="11"/>
      <c r="H16" s="11"/>
      <c r="I16" s="11"/>
    </row>
    <row r="17" spans="1:9" ht="12.75">
      <c r="A17" s="48" t="s">
        <v>108</v>
      </c>
      <c r="B17" s="46"/>
      <c r="C17" s="46"/>
      <c r="D17" s="10"/>
      <c r="E17" s="10"/>
      <c r="F17" s="10"/>
      <c r="G17" s="11">
        <f>'[6]M-GER95A.XLS'!$U$15</f>
        <v>16738.28357193113</v>
      </c>
      <c r="H17" s="11"/>
      <c r="I17" s="11">
        <v>14411</v>
      </c>
    </row>
    <row r="18" spans="1:9" ht="12.75">
      <c r="A18" s="45"/>
      <c r="B18" s="46"/>
      <c r="C18" s="45"/>
      <c r="D18" s="10"/>
      <c r="E18" s="10"/>
      <c r="F18" s="10"/>
      <c r="G18" s="11"/>
      <c r="H18" s="11"/>
      <c r="I18" s="11"/>
    </row>
    <row r="19" spans="1:9" ht="12.75">
      <c r="A19" s="47" t="s">
        <v>4</v>
      </c>
      <c r="B19" s="46"/>
      <c r="C19" s="45"/>
      <c r="D19" s="10"/>
      <c r="E19" s="10"/>
      <c r="F19" s="10"/>
      <c r="G19" s="11">
        <f>'[6]M-GER95A.XLS'!$U$18</f>
        <v>94079.22774</v>
      </c>
      <c r="H19" s="11"/>
      <c r="I19" s="11">
        <v>87023</v>
      </c>
    </row>
    <row r="20" spans="1:9" ht="12.75">
      <c r="A20" s="48"/>
      <c r="B20" s="46"/>
      <c r="C20" s="45"/>
      <c r="D20" s="10"/>
      <c r="E20" s="10"/>
      <c r="F20" s="10"/>
      <c r="G20" s="11"/>
      <c r="H20" s="11"/>
      <c r="I20" s="11"/>
    </row>
    <row r="21" spans="1:9" ht="12.75">
      <c r="A21" s="47" t="s">
        <v>3</v>
      </c>
      <c r="B21" s="46"/>
      <c r="C21" s="45"/>
      <c r="D21" s="10"/>
      <c r="E21" s="10"/>
      <c r="F21" s="10"/>
      <c r="G21" s="11">
        <f>'[6]M-GER95A.XLS'!$U$20+'[6]M-GER95A.XLS'!$U$75+'[6]M-GER95A.XLS'!$U$26</f>
        <v>29351.617549678504</v>
      </c>
      <c r="H21" s="11"/>
      <c r="I21" s="11">
        <v>31020</v>
      </c>
    </row>
    <row r="22" spans="1:9" ht="12.75">
      <c r="A22" s="47"/>
      <c r="B22" s="46"/>
      <c r="C22" s="45"/>
      <c r="D22" s="10"/>
      <c r="E22" s="10"/>
      <c r="F22" s="10"/>
      <c r="G22" s="11"/>
      <c r="H22" s="11"/>
      <c r="I22" s="11"/>
    </row>
    <row r="23" spans="1:9" ht="12.75">
      <c r="A23" s="47" t="s">
        <v>123</v>
      </c>
      <c r="B23" s="46"/>
      <c r="C23" s="45"/>
      <c r="D23" s="10"/>
      <c r="E23" s="10"/>
      <c r="F23" s="10"/>
      <c r="G23" s="11">
        <f>'[6]M-GER95A.XLS'!$U$22</f>
        <v>42569.634</v>
      </c>
      <c r="H23" s="11"/>
      <c r="I23" s="11">
        <v>42461</v>
      </c>
    </row>
    <row r="24" spans="1:9" ht="12.75">
      <c r="A24" s="47"/>
      <c r="B24" s="46"/>
      <c r="C24" s="45"/>
      <c r="D24" s="10"/>
      <c r="E24" s="10"/>
      <c r="F24" s="10"/>
      <c r="G24" s="11"/>
      <c r="H24" s="11"/>
      <c r="I24" s="11"/>
    </row>
    <row r="25" spans="1:9" ht="12.75">
      <c r="A25" s="47" t="s">
        <v>20</v>
      </c>
      <c r="B25" s="46"/>
      <c r="C25" s="45"/>
      <c r="D25" s="10"/>
      <c r="E25" s="10"/>
      <c r="F25" s="10"/>
      <c r="G25" s="11">
        <f>'[6]M-GER95A.XLS'!$U$24</f>
        <v>18337</v>
      </c>
      <c r="H25" s="11"/>
      <c r="I25" s="11">
        <v>14283</v>
      </c>
    </row>
    <row r="26" spans="1:9" ht="12.75">
      <c r="A26" s="47"/>
      <c r="B26" s="46"/>
      <c r="C26" s="45"/>
      <c r="D26" s="10"/>
      <c r="E26" s="10"/>
      <c r="F26" s="10"/>
      <c r="G26" s="11"/>
      <c r="H26" s="11"/>
      <c r="I26" s="11"/>
    </row>
    <row r="27" spans="1:9" ht="12.75">
      <c r="A27" s="48" t="s">
        <v>87</v>
      </c>
      <c r="B27" s="46"/>
      <c r="C27" s="45"/>
      <c r="D27" s="10"/>
      <c r="E27" s="10"/>
      <c r="F27" s="10"/>
      <c r="G27" s="11">
        <f>'[6]M-GER95A.XLS'!$U$29</f>
        <v>8967.8</v>
      </c>
      <c r="H27" s="11"/>
      <c r="I27" s="11">
        <v>8700</v>
      </c>
    </row>
    <row r="28" spans="1:9" ht="12.75">
      <c r="A28" s="48"/>
      <c r="B28" s="46"/>
      <c r="C28" s="45"/>
      <c r="D28" s="10"/>
      <c r="E28" s="10"/>
      <c r="F28" s="10"/>
      <c r="G28" s="11"/>
      <c r="H28" s="11"/>
      <c r="I28" s="11"/>
    </row>
    <row r="29" spans="1:9" ht="12.75">
      <c r="A29" s="45" t="s">
        <v>5</v>
      </c>
      <c r="B29" s="46"/>
      <c r="C29" s="45"/>
      <c r="D29" s="10"/>
      <c r="E29" s="10"/>
      <c r="F29" s="10"/>
      <c r="G29" s="11"/>
      <c r="H29" s="11"/>
      <c r="I29" s="11"/>
    </row>
    <row r="30" spans="1:9" ht="12.75">
      <c r="A30" s="45"/>
      <c r="B30" s="31" t="s">
        <v>145</v>
      </c>
      <c r="C30" s="45"/>
      <c r="D30" s="10"/>
      <c r="E30" s="10"/>
      <c r="F30" s="10"/>
      <c r="G30" s="11">
        <f>'[6]M-GER95A.XLS'!$U$36</f>
        <v>12414.708</v>
      </c>
      <c r="H30" s="11"/>
      <c r="I30" s="23">
        <v>0</v>
      </c>
    </row>
    <row r="31" spans="1:9" ht="12.75">
      <c r="A31" s="45"/>
      <c r="B31" s="28" t="s">
        <v>15</v>
      </c>
      <c r="C31" s="28"/>
      <c r="D31" s="10"/>
      <c r="E31" s="10"/>
      <c r="F31" s="10"/>
      <c r="G31" s="12">
        <f>'[6]M-GER95A.XLS'!$U$50</f>
        <v>31697.6638283995</v>
      </c>
      <c r="H31" s="12"/>
      <c r="I31" s="12">
        <v>41620</v>
      </c>
    </row>
    <row r="32" spans="1:9" ht="12.75">
      <c r="A32" s="45"/>
      <c r="B32" s="29" t="s">
        <v>29</v>
      </c>
      <c r="C32" s="29"/>
      <c r="D32" s="10"/>
      <c r="E32" s="10"/>
      <c r="F32" s="10"/>
      <c r="G32" s="12">
        <f>'[6]M-GER95A.XLS'!$U$32+'[6]M-GER95A.XLS'!$U$33</f>
        <v>291944.8377522674</v>
      </c>
      <c r="H32" s="12"/>
      <c r="I32" s="12">
        <v>266475</v>
      </c>
    </row>
    <row r="33" spans="1:9" ht="12.75">
      <c r="A33" s="45"/>
      <c r="B33" s="29" t="s">
        <v>109</v>
      </c>
      <c r="C33" s="29"/>
      <c r="D33" s="10"/>
      <c r="E33" s="10"/>
      <c r="F33" s="10"/>
      <c r="G33" s="12">
        <f>'[6]M-GER95A.XLS'!$U$37</f>
        <v>9599.573935800001</v>
      </c>
      <c r="H33" s="12"/>
      <c r="I33" s="12">
        <v>8761</v>
      </c>
    </row>
    <row r="34" spans="1:9" ht="12.75">
      <c r="A34" s="45"/>
      <c r="B34" s="29" t="s">
        <v>21</v>
      </c>
      <c r="C34" s="29"/>
      <c r="D34" s="10"/>
      <c r="E34" s="10"/>
      <c r="F34" s="10"/>
      <c r="G34" s="12">
        <f>'[6]M-GER95A.XLS'!$U$31</f>
        <v>34176.42375</v>
      </c>
      <c r="H34" s="12"/>
      <c r="I34" s="12">
        <v>40336</v>
      </c>
    </row>
    <row r="35" spans="1:9" ht="12.75">
      <c r="A35" s="45"/>
      <c r="B35" s="29" t="s">
        <v>22</v>
      </c>
      <c r="C35" s="29"/>
      <c r="D35" s="10"/>
      <c r="E35" s="10"/>
      <c r="F35" s="10"/>
      <c r="G35" s="12"/>
      <c r="H35" s="12"/>
      <c r="I35" s="12"/>
    </row>
    <row r="36" spans="1:9" ht="12.75">
      <c r="A36" s="45"/>
      <c r="B36" s="29" t="s">
        <v>23</v>
      </c>
      <c r="C36" s="29"/>
      <c r="D36" s="10"/>
      <c r="E36" s="10"/>
      <c r="F36" s="10"/>
      <c r="G36" s="12">
        <f>'[6]M-GER95A.XLS'!$U$51+'[6]M-GER95A.XLS'!$U$52</f>
        <v>239244.2696465625</v>
      </c>
      <c r="H36" s="12"/>
      <c r="I36" s="12">
        <v>256701</v>
      </c>
    </row>
    <row r="37" spans="1:9" ht="12.75">
      <c r="A37" s="45"/>
      <c r="B37" s="29" t="s">
        <v>24</v>
      </c>
      <c r="C37" s="29"/>
      <c r="D37" s="10"/>
      <c r="E37" s="10"/>
      <c r="F37" s="10"/>
      <c r="G37" s="12">
        <f>'[6]M-GER95A.XLS'!$U$53</f>
        <v>18857.2274237145</v>
      </c>
      <c r="H37" s="12"/>
      <c r="I37" s="12">
        <v>30987</v>
      </c>
    </row>
    <row r="38" spans="1:9" ht="12.75">
      <c r="A38" s="45"/>
      <c r="B38" s="46"/>
      <c r="C38" s="30"/>
      <c r="D38" s="10"/>
      <c r="E38" s="10"/>
      <c r="F38" s="10"/>
      <c r="G38" s="14">
        <f>SUM(G30:G37)</f>
        <v>637934.7043367439</v>
      </c>
      <c r="I38" s="14">
        <f>SUM(I31:I37)</f>
        <v>644880</v>
      </c>
    </row>
    <row r="39" spans="1:9" ht="12.75">
      <c r="A39" s="45"/>
      <c r="B39" s="46"/>
      <c r="C39" s="30"/>
      <c r="D39" s="10"/>
      <c r="E39" s="10"/>
      <c r="F39" s="10"/>
      <c r="G39" s="12"/>
      <c r="H39" s="12"/>
      <c r="I39" s="12"/>
    </row>
    <row r="40" spans="1:9" ht="12.75">
      <c r="A40" s="45" t="s">
        <v>7</v>
      </c>
      <c r="B40" s="46"/>
      <c r="C40" s="30"/>
      <c r="D40" s="10"/>
      <c r="E40" s="10"/>
      <c r="F40" s="10"/>
      <c r="G40" s="12"/>
      <c r="H40" s="12"/>
      <c r="I40" s="12"/>
    </row>
    <row r="41" spans="1:9" ht="12.75">
      <c r="A41" s="45"/>
      <c r="B41" s="29" t="s">
        <v>30</v>
      </c>
      <c r="C41" s="29"/>
      <c r="D41" s="10"/>
      <c r="E41" s="10"/>
      <c r="F41" s="10"/>
      <c r="G41" s="12">
        <f>SUM('[6]M-GER95A.XLS'!$U$58:$U$60)-'[6]M-GER95A.XLS'!$U$49+1</f>
        <v>200707.339918146</v>
      </c>
      <c r="H41" s="12"/>
      <c r="I41" s="12">
        <v>203849</v>
      </c>
    </row>
    <row r="42" spans="1:9" ht="12.75">
      <c r="A42" s="45"/>
      <c r="B42" s="29" t="s">
        <v>25</v>
      </c>
      <c r="C42" s="29"/>
      <c r="D42" s="10"/>
      <c r="E42" s="10"/>
      <c r="F42" s="10"/>
      <c r="G42" s="12">
        <f>'[6]M-GER95A.XLS'!$U$67+'[6]M-GER95A.XLS'!$U$69+1</f>
        <v>11864.4325</v>
      </c>
      <c r="H42" s="12"/>
      <c r="I42" s="12">
        <v>17628</v>
      </c>
    </row>
    <row r="43" spans="1:9" ht="12.75">
      <c r="A43" s="45"/>
      <c r="B43" s="28" t="s">
        <v>112</v>
      </c>
      <c r="C43" s="30"/>
      <c r="D43" s="10"/>
      <c r="E43" s="10"/>
      <c r="F43" s="10"/>
      <c r="G43" s="12">
        <f>'[6]M-GER95A.XLS'!$U$64</f>
        <v>627.7667094999999</v>
      </c>
      <c r="H43" s="12"/>
      <c r="I43" s="12">
        <v>1164</v>
      </c>
    </row>
    <row r="44" spans="1:9" ht="12.75">
      <c r="A44" s="45"/>
      <c r="B44" s="46"/>
      <c r="C44" s="41"/>
      <c r="D44" s="10"/>
      <c r="E44" s="10"/>
      <c r="F44" s="10"/>
      <c r="G44" s="14">
        <f>SUM(G41:G43)-1</f>
        <v>213198.53912764598</v>
      </c>
      <c r="I44" s="14">
        <f>SUM(I41:I43)</f>
        <v>222641</v>
      </c>
    </row>
    <row r="45" spans="1:9" ht="12.75">
      <c r="A45" s="45"/>
      <c r="B45" s="46"/>
      <c r="C45" s="45"/>
      <c r="D45" s="10"/>
      <c r="E45" s="10"/>
      <c r="F45" s="10"/>
      <c r="G45" s="11"/>
      <c r="I45" s="11"/>
    </row>
    <row r="46" spans="1:9" ht="12.75">
      <c r="A46" s="45" t="s">
        <v>8</v>
      </c>
      <c r="B46" s="46"/>
      <c r="C46" s="46"/>
      <c r="D46" s="10"/>
      <c r="E46" s="10"/>
      <c r="F46" s="10"/>
      <c r="G46" s="11">
        <f>G38-G44</f>
        <v>424736.1652090979</v>
      </c>
      <c r="I46" s="11">
        <f>+I38-I44</f>
        <v>422239</v>
      </c>
    </row>
    <row r="47" spans="1:11" ht="13.5" thickBot="1">
      <c r="A47" s="45"/>
      <c r="B47" s="46"/>
      <c r="C47" s="45"/>
      <c r="D47" s="10"/>
      <c r="E47" s="10"/>
      <c r="F47" s="10"/>
      <c r="G47" s="13">
        <f>G46+SUM(G15:G27)</f>
        <v>705340.9092215891</v>
      </c>
      <c r="I47" s="13">
        <f>I46+SUM(I15:I27)</f>
        <v>693148</v>
      </c>
      <c r="K47" s="2"/>
    </row>
    <row r="48" spans="1:9" ht="13.5" thickTop="1">
      <c r="A48" s="4"/>
      <c r="B48" s="46"/>
      <c r="C48" s="46"/>
      <c r="D48" s="10"/>
      <c r="E48" s="10"/>
      <c r="F48" s="10"/>
      <c r="G48" s="11"/>
      <c r="I48" s="11"/>
    </row>
    <row r="49" spans="1:9" ht="12.75">
      <c r="A49" s="47"/>
      <c r="B49" s="46"/>
      <c r="C49" s="46"/>
      <c r="D49" s="10"/>
      <c r="E49" s="10"/>
      <c r="F49" s="10"/>
      <c r="G49" s="11"/>
      <c r="I49" s="11"/>
    </row>
    <row r="50" spans="1:9" ht="12.75">
      <c r="A50" s="48" t="s">
        <v>9</v>
      </c>
      <c r="B50" s="46"/>
      <c r="C50" s="46"/>
      <c r="D50" s="10"/>
      <c r="E50" s="10"/>
      <c r="F50" s="10"/>
      <c r="G50" s="11">
        <f>'[6]M-GER95A.XLS'!$U$80</f>
        <v>618966.2163726198</v>
      </c>
      <c r="I50" s="11">
        <v>618966</v>
      </c>
    </row>
    <row r="51" spans="1:9" ht="12.75">
      <c r="A51" s="45" t="s">
        <v>0</v>
      </c>
      <c r="B51" s="46"/>
      <c r="C51" s="46"/>
      <c r="D51" s="10"/>
      <c r="E51" s="10"/>
      <c r="F51" s="10"/>
      <c r="G51" s="11">
        <f>'[6]M-GER95A.XLS'!$U$84+'[6]M-GER95A.XLS'!$U$87+'[6]M-GER95A.XLS'!$U$88+'[6]M-GER95A.XLS'!$U$89</f>
        <v>70717.709366297</v>
      </c>
      <c r="I51" s="11">
        <v>71804</v>
      </c>
    </row>
    <row r="52" spans="1:9" ht="12.75">
      <c r="A52" s="45" t="s">
        <v>27</v>
      </c>
      <c r="B52" s="46"/>
      <c r="C52" s="46"/>
      <c r="D52" s="10"/>
      <c r="E52" s="10"/>
      <c r="F52" s="10"/>
      <c r="G52" s="11"/>
      <c r="I52" s="11"/>
    </row>
    <row r="53" spans="1:9" ht="12.75">
      <c r="A53" s="45" t="s">
        <v>28</v>
      </c>
      <c r="B53" s="46"/>
      <c r="C53" s="46"/>
      <c r="D53" s="10"/>
      <c r="E53" s="10"/>
      <c r="F53" s="10"/>
      <c r="G53" s="11">
        <f>'[6]M-GER95A.XLS'!$U$115</f>
        <v>103768</v>
      </c>
      <c r="I53" s="11">
        <v>103768</v>
      </c>
    </row>
    <row r="54" spans="1:9" ht="12.75">
      <c r="A54" s="45" t="s">
        <v>17</v>
      </c>
      <c r="B54" s="46"/>
      <c r="C54" s="5"/>
      <c r="D54" s="10"/>
      <c r="E54" s="10"/>
      <c r="F54" s="10"/>
      <c r="G54" s="106">
        <v>-112700</v>
      </c>
      <c r="I54" s="106">
        <v>-125537</v>
      </c>
    </row>
    <row r="55" spans="1:9" ht="12.75">
      <c r="A55" s="45" t="s">
        <v>26</v>
      </c>
      <c r="B55" s="46"/>
      <c r="C55" s="46"/>
      <c r="D55" s="10"/>
      <c r="E55" s="10"/>
      <c r="F55" s="10"/>
      <c r="G55" s="50">
        <f>SUM(G50:G54)</f>
        <v>680751.9257389168</v>
      </c>
      <c r="I55" s="50">
        <f>SUM(I50:I54)</f>
        <v>669001</v>
      </c>
    </row>
    <row r="56" spans="1:9" ht="12.75">
      <c r="A56" s="46" t="s">
        <v>10</v>
      </c>
      <c r="B56" s="46"/>
      <c r="C56" s="46"/>
      <c r="D56" s="10"/>
      <c r="E56" s="10"/>
      <c r="F56" s="10"/>
      <c r="G56" s="11">
        <f>'[6]M-GER95A.XLS'!$U$106</f>
        <v>20278.420030200086</v>
      </c>
      <c r="I56" s="11">
        <v>21676</v>
      </c>
    </row>
    <row r="57" spans="1:9" ht="12.75">
      <c r="A57" s="46" t="s">
        <v>136</v>
      </c>
      <c r="B57" s="46"/>
      <c r="C57" s="46"/>
      <c r="D57" s="10"/>
      <c r="E57" s="10"/>
      <c r="F57" s="10"/>
      <c r="G57" s="14">
        <f>G55+G56</f>
        <v>701030.3457691169</v>
      </c>
      <c r="I57" s="14">
        <f>I55+I56</f>
        <v>690677</v>
      </c>
    </row>
    <row r="58" spans="1:9" ht="12.75">
      <c r="A58" s="46"/>
      <c r="B58" s="46"/>
      <c r="C58" s="46"/>
      <c r="D58" s="10"/>
      <c r="E58" s="10"/>
      <c r="F58" s="10"/>
      <c r="G58" s="10"/>
      <c r="I58" s="11"/>
    </row>
    <row r="59" spans="1:9" ht="12.75">
      <c r="A59" s="46" t="s">
        <v>187</v>
      </c>
      <c r="B59" s="46"/>
      <c r="C59" s="46"/>
      <c r="D59" s="10"/>
      <c r="E59" s="10"/>
      <c r="F59" s="10"/>
      <c r="G59" s="11">
        <f>'[6]M-GER95A.XLS'!$U$113</f>
        <v>533.7548999999998</v>
      </c>
      <c r="I59" s="11">
        <v>615</v>
      </c>
    </row>
    <row r="60" spans="1:9" ht="12.75">
      <c r="A60" s="46"/>
      <c r="B60" s="46"/>
      <c r="C60" s="46"/>
      <c r="D60" s="10"/>
      <c r="E60" s="10"/>
      <c r="F60" s="10"/>
      <c r="G60" s="10"/>
      <c r="I60" s="11"/>
    </row>
    <row r="61" spans="1:9" ht="12.75">
      <c r="A61" s="93" t="s">
        <v>120</v>
      </c>
      <c r="B61" s="46"/>
      <c r="C61" s="46"/>
      <c r="D61" s="10"/>
      <c r="E61" s="10"/>
      <c r="F61" s="10"/>
      <c r="G61" s="11">
        <f>'[6]M-GER95A.XLS'!$U$116</f>
        <v>3777</v>
      </c>
      <c r="I61" s="11">
        <v>1856</v>
      </c>
    </row>
    <row r="62" spans="1:9" ht="12.75">
      <c r="A62" s="46"/>
      <c r="B62" s="46"/>
      <c r="C62" s="46"/>
      <c r="D62" s="10"/>
      <c r="E62" s="10"/>
      <c r="F62" s="10"/>
      <c r="G62" s="10"/>
      <c r="I62" s="11"/>
    </row>
    <row r="63" spans="1:9" ht="13.5" thickBot="1">
      <c r="A63" s="4"/>
      <c r="B63" s="46"/>
      <c r="C63" s="46"/>
      <c r="D63" s="10"/>
      <c r="E63" s="10"/>
      <c r="F63" s="10"/>
      <c r="G63" s="13">
        <f>SUM(G57:G62)</f>
        <v>705341.1006691168</v>
      </c>
      <c r="I63" s="13">
        <f>SUM(I57:I62)</f>
        <v>693148</v>
      </c>
    </row>
    <row r="64" spans="1:9" ht="13.5" thickTop="1">
      <c r="A64" s="4"/>
      <c r="C64" s="10"/>
      <c r="D64" s="10"/>
      <c r="E64" s="10"/>
      <c r="F64" s="10"/>
      <c r="G64" s="24">
        <f>G47-G63</f>
        <v>-0.19144752772990614</v>
      </c>
      <c r="I64" s="24"/>
    </row>
    <row r="65" spans="1:9" ht="12.75">
      <c r="A65" s="4"/>
      <c r="C65" s="10"/>
      <c r="D65" s="10"/>
      <c r="E65" s="10"/>
      <c r="F65" s="10"/>
      <c r="G65" s="24"/>
      <c r="I65" s="24"/>
    </row>
    <row r="66" spans="1:9" ht="12.75">
      <c r="A66" s="8" t="s">
        <v>188</v>
      </c>
      <c r="C66" s="10"/>
      <c r="D66" s="10"/>
      <c r="E66" s="10"/>
      <c r="F66" s="26"/>
      <c r="G66" s="79">
        <f>(G55)/'[7]June06'!$C$49</f>
        <v>1.1250734220737708</v>
      </c>
      <c r="H66" s="24"/>
      <c r="I66" s="79">
        <f>(I55)/'[10]June05'!$C$49</f>
        <v>1.1012796306949053</v>
      </c>
    </row>
    <row r="67" spans="1:9" ht="12.75">
      <c r="A67" s="4"/>
      <c r="C67" s="10"/>
      <c r="D67" s="10"/>
      <c r="E67" s="10"/>
      <c r="F67" s="10"/>
      <c r="G67" s="79"/>
      <c r="H67" s="24"/>
      <c r="I67" s="79"/>
    </row>
    <row r="68" spans="1:9" ht="12.75">
      <c r="A68" s="4"/>
      <c r="C68" s="10"/>
      <c r="D68" s="10"/>
      <c r="E68" s="10"/>
      <c r="F68" s="10"/>
      <c r="G68" s="24"/>
      <c r="H68" s="24"/>
      <c r="I68" s="24"/>
    </row>
    <row r="69" spans="1:9" ht="12.75">
      <c r="A69" s="4"/>
      <c r="C69" s="10"/>
      <c r="D69" s="10"/>
      <c r="E69" s="10"/>
      <c r="F69" s="10"/>
      <c r="G69" s="24"/>
      <c r="H69" s="24"/>
      <c r="I69" s="24"/>
    </row>
    <row r="70" spans="1:9" ht="12.75">
      <c r="A70" s="22"/>
      <c r="C70" s="10"/>
      <c r="D70" s="10"/>
      <c r="E70" s="10"/>
      <c r="F70" s="10"/>
      <c r="G70" s="23"/>
      <c r="H70" s="10"/>
      <c r="I70" s="23"/>
    </row>
    <row r="71" spans="1:10" ht="12.75">
      <c r="A71" s="109" t="s">
        <v>105</v>
      </c>
      <c r="B71" s="112"/>
      <c r="C71" s="112"/>
      <c r="D71" s="112"/>
      <c r="E71" s="112"/>
      <c r="F71" s="112"/>
      <c r="G71" s="112"/>
      <c r="H71" s="112"/>
      <c r="I71" s="112"/>
      <c r="J71" s="112"/>
    </row>
    <row r="72" spans="1:10" ht="12.75">
      <c r="A72" s="109" t="s">
        <v>110</v>
      </c>
      <c r="B72" s="109"/>
      <c r="C72" s="109"/>
      <c r="D72" s="109"/>
      <c r="E72" s="109"/>
      <c r="F72" s="109"/>
      <c r="G72" s="109"/>
      <c r="H72" s="109"/>
      <c r="I72" s="109"/>
      <c r="J72" s="109"/>
    </row>
    <row r="73" ht="12.75">
      <c r="C73" s="1"/>
    </row>
    <row r="74" spans="3:7" ht="12.75">
      <c r="C74" s="1"/>
      <c r="G74" s="2"/>
    </row>
    <row r="75" ht="12.75">
      <c r="C75" s="1"/>
    </row>
    <row r="76" ht="12.75">
      <c r="C76" s="1"/>
    </row>
  </sheetData>
  <mergeCells count="5">
    <mergeCell ref="A72:J72"/>
    <mergeCell ref="A1:I1"/>
    <mergeCell ref="A2:I2"/>
    <mergeCell ref="A3:I3"/>
    <mergeCell ref="A71:J71"/>
  </mergeCells>
  <printOptions/>
  <pageMargins left="0.9" right="0" top="0.29" bottom="0" header="0.26" footer="0.5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20"/>
  <sheetViews>
    <sheetView zoomScale="75" zoomScaleNormal="75" workbookViewId="0" topLeftCell="C12">
      <selection activeCell="K27" sqref="K27"/>
    </sheetView>
  </sheetViews>
  <sheetFormatPr defaultColWidth="9.140625" defaultRowHeight="12.75"/>
  <cols>
    <col min="1" max="1" width="13.7109375" style="0" customWidth="1"/>
    <col min="4" max="10" width="12.7109375" style="0" customWidth="1"/>
    <col min="11" max="11" width="10.7109375" style="0" customWidth="1"/>
    <col min="12" max="12" width="4.7109375" style="0" customWidth="1"/>
  </cols>
  <sheetData>
    <row r="1" spans="1:10" ht="15.75">
      <c r="A1" s="110" t="s">
        <v>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2.75">
      <c r="A2" s="111" t="s">
        <v>37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2.75">
      <c r="A3" s="111" t="s">
        <v>38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ht="12.75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9" ht="13.5" thickBot="1">
      <c r="A5" s="63" t="s">
        <v>146</v>
      </c>
      <c r="B5" s="43"/>
      <c r="C5" s="43"/>
      <c r="D5" s="43"/>
      <c r="E5" s="43"/>
      <c r="F5" s="43"/>
      <c r="G5" s="43"/>
      <c r="H5" s="43"/>
      <c r="I5" s="43"/>
    </row>
    <row r="6" spans="1:10" ht="15.75">
      <c r="A6" s="35"/>
      <c r="B6" s="33"/>
      <c r="C6" s="30"/>
      <c r="D6" s="31"/>
      <c r="E6" s="31"/>
      <c r="F6" s="31"/>
      <c r="G6" s="31"/>
      <c r="H6" s="34"/>
      <c r="I6" s="34"/>
      <c r="J6" s="34"/>
    </row>
    <row r="7" spans="1:10" ht="15.75">
      <c r="A7" s="64" t="s">
        <v>147</v>
      </c>
      <c r="B7" s="33"/>
      <c r="C7" s="30"/>
      <c r="D7" s="31"/>
      <c r="E7" s="31"/>
      <c r="F7" s="31"/>
      <c r="G7" s="31"/>
      <c r="H7" s="34"/>
      <c r="I7" s="34"/>
      <c r="J7" s="34"/>
    </row>
    <row r="8" ht="12.75">
      <c r="A8" s="15"/>
    </row>
    <row r="9" spans="4:10" ht="12.75">
      <c r="D9" s="5"/>
      <c r="E9" s="112"/>
      <c r="F9" s="112"/>
      <c r="G9" s="112"/>
      <c r="H9" s="112"/>
      <c r="I9" s="112"/>
      <c r="J9" s="112"/>
    </row>
    <row r="10" spans="4:10" ht="12.75">
      <c r="D10" s="26"/>
      <c r="E10" s="26"/>
      <c r="F10" s="26"/>
      <c r="G10" s="26"/>
      <c r="H10" s="26" t="s">
        <v>55</v>
      </c>
      <c r="I10" s="26"/>
      <c r="J10" s="26"/>
    </row>
    <row r="11" spans="4:11" ht="12.75">
      <c r="D11" s="26" t="s">
        <v>49</v>
      </c>
      <c r="E11" s="26" t="s">
        <v>51</v>
      </c>
      <c r="F11" s="26" t="s">
        <v>88</v>
      </c>
      <c r="G11" s="26" t="s">
        <v>53</v>
      </c>
      <c r="H11" s="26" t="s">
        <v>56</v>
      </c>
      <c r="I11" s="26" t="s">
        <v>57</v>
      </c>
      <c r="J11" s="26" t="s">
        <v>59</v>
      </c>
      <c r="K11" s="26" t="s">
        <v>62</v>
      </c>
    </row>
    <row r="12" spans="4:10" ht="12.75">
      <c r="D12" s="26" t="s">
        <v>50</v>
      </c>
      <c r="E12" s="26" t="s">
        <v>52</v>
      </c>
      <c r="F12" s="77" t="s">
        <v>89</v>
      </c>
      <c r="G12" s="26" t="s">
        <v>54</v>
      </c>
      <c r="H12" s="26" t="s">
        <v>53</v>
      </c>
      <c r="I12" s="26" t="s">
        <v>58</v>
      </c>
      <c r="J12" s="26" t="s">
        <v>60</v>
      </c>
    </row>
    <row r="13" spans="4:11" ht="12.75">
      <c r="D13" s="26" t="s">
        <v>13</v>
      </c>
      <c r="E13" s="26" t="s">
        <v>13</v>
      </c>
      <c r="F13" s="26" t="s">
        <v>13</v>
      </c>
      <c r="G13" s="26" t="s">
        <v>13</v>
      </c>
      <c r="H13" s="26" t="s">
        <v>13</v>
      </c>
      <c r="I13" s="26" t="s">
        <v>13</v>
      </c>
      <c r="J13" s="26" t="s">
        <v>13</v>
      </c>
      <c r="K13" s="26" t="s">
        <v>13</v>
      </c>
    </row>
    <row r="14" spans="4:11" ht="12.75"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15" t="s">
        <v>148</v>
      </c>
      <c r="D15" s="26"/>
      <c r="E15" s="26"/>
      <c r="F15" s="26"/>
      <c r="G15" s="26"/>
      <c r="H15" s="26"/>
      <c r="I15" s="26"/>
      <c r="J15" s="26"/>
      <c r="K15" s="26"/>
    </row>
    <row r="17" spans="1:35" ht="12.75">
      <c r="A17" s="58" t="s">
        <v>124</v>
      </c>
      <c r="D17" s="50">
        <v>618966</v>
      </c>
      <c r="E17" s="50">
        <v>66394</v>
      </c>
      <c r="F17" s="50">
        <v>103768</v>
      </c>
      <c r="G17" s="50">
        <v>1200</v>
      </c>
      <c r="H17" s="50">
        <v>9853</v>
      </c>
      <c r="I17" s="50">
        <v>-5643</v>
      </c>
      <c r="J17" s="50">
        <v>-125537</v>
      </c>
      <c r="K17" s="50">
        <f>SUM(D17:J17)</f>
        <v>669001</v>
      </c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4:35" ht="12.75"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 ht="12.75">
      <c r="A19" t="s">
        <v>63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f>I27-I17</f>
        <v>-70</v>
      </c>
      <c r="J19" s="50">
        <v>0</v>
      </c>
      <c r="K19" s="50">
        <f>SUM(D19:J19)</f>
        <v>-70</v>
      </c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4:35" ht="12.75"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 ht="12.75">
      <c r="A21" t="s">
        <v>61</v>
      </c>
      <c r="D21" s="50">
        <v>0</v>
      </c>
      <c r="E21" s="50">
        <v>0</v>
      </c>
      <c r="F21" s="50">
        <v>0</v>
      </c>
      <c r="G21" s="50">
        <v>0</v>
      </c>
      <c r="H21" s="50">
        <f>H27-H17</f>
        <v>-1015.8606337030051</v>
      </c>
      <c r="I21" s="50">
        <v>0</v>
      </c>
      <c r="J21" s="50">
        <v>0</v>
      </c>
      <c r="K21" s="50">
        <f>SUM(D21:J21)</f>
        <v>-1015.8606337030051</v>
      </c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4:35" ht="12.75"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 ht="12.75">
      <c r="A23" t="s">
        <v>90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f>'[6]M-GER95A.XLS'!$U$101</f>
        <v>-8302</v>
      </c>
      <c r="K23" s="50">
        <f>SUM(D23:J23)</f>
        <v>-8302</v>
      </c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4:35" ht="12.75"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 ht="12.75">
      <c r="A25" s="58" t="s">
        <v>150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f>'P&amp;L'!H53</f>
        <v>21139.462681157445</v>
      </c>
      <c r="K25" s="50">
        <f>SUM(D25:J25)</f>
        <v>21139.462681157445</v>
      </c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4:35" ht="12.75"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 ht="13.5" thickBot="1">
      <c r="A27" s="58" t="s">
        <v>151</v>
      </c>
      <c r="D27" s="57">
        <f>SUM(D17:D26)</f>
        <v>618966</v>
      </c>
      <c r="E27" s="57">
        <f>SUM(E17:E26)</f>
        <v>66394</v>
      </c>
      <c r="F27" s="57">
        <f>'[1]M-GER95A.XLS'!$U$113</f>
        <v>103768</v>
      </c>
      <c r="G27" s="57">
        <f>SUM(G17:G26)</f>
        <v>1200</v>
      </c>
      <c r="H27" s="57">
        <f>'[6]M-GER95A.XLS'!$U$89-1</f>
        <v>8837.139366296995</v>
      </c>
      <c r="I27" s="57">
        <f>'[6]M-GER95A.XLS'!$U$88</f>
        <v>-5713</v>
      </c>
      <c r="J27" s="57">
        <f>SUM(J17:J26)</f>
        <v>-112699.53731884256</v>
      </c>
      <c r="K27" s="57">
        <f>SUM(K17:K26)-1</f>
        <v>680751.6020474544</v>
      </c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4:35" ht="12.75">
      <c r="D28" s="50"/>
      <c r="E28" s="50"/>
      <c r="F28" s="50"/>
      <c r="G28" s="50"/>
      <c r="H28" s="50"/>
      <c r="I28" s="50"/>
      <c r="J28" s="50"/>
      <c r="K28" s="2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4:35" ht="12.75"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 ht="12.75">
      <c r="A30" s="15" t="s">
        <v>149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 ht="12.75">
      <c r="A31" s="1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 ht="12.75">
      <c r="A32" s="58" t="s">
        <v>100</v>
      </c>
      <c r="D32" s="50">
        <v>618966</v>
      </c>
      <c r="E32" s="50">
        <v>66394</v>
      </c>
      <c r="F32" s="50">
        <v>103768</v>
      </c>
      <c r="G32" s="50">
        <v>1200</v>
      </c>
      <c r="H32" s="50">
        <v>8742</v>
      </c>
      <c r="I32" s="50">
        <v>-4492</v>
      </c>
      <c r="J32" s="50">
        <v>-134635</v>
      </c>
      <c r="K32" s="50">
        <f>SUM(D32:J32)</f>
        <v>659943</v>
      </c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4:35" ht="12.75"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 ht="12.75">
      <c r="A34" t="s">
        <v>63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-1151</v>
      </c>
      <c r="J34" s="50">
        <v>0</v>
      </c>
      <c r="K34" s="50">
        <f>SUM(D34:J34)</f>
        <v>-1151</v>
      </c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4:35" ht="12.75">
      <c r="D35" s="50"/>
      <c r="E35" s="50"/>
      <c r="F35" s="50"/>
      <c r="G35" s="50"/>
      <c r="H35" s="50"/>
      <c r="I35" s="50"/>
      <c r="J35" s="16" t="s">
        <v>64</v>
      </c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 ht="12.75">
      <c r="A36" t="s">
        <v>61</v>
      </c>
      <c r="D36" s="50">
        <v>0</v>
      </c>
      <c r="E36" s="50">
        <v>0</v>
      </c>
      <c r="F36" s="50">
        <v>0</v>
      </c>
      <c r="G36" s="50">
        <v>0</v>
      </c>
      <c r="H36" s="50">
        <v>1111</v>
      </c>
      <c r="I36" s="50">
        <v>0</v>
      </c>
      <c r="J36" s="50">
        <v>0</v>
      </c>
      <c r="K36" s="50">
        <f>SUM(D36:J36)</f>
        <v>1111</v>
      </c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4:35" ht="12.75"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 ht="12.75">
      <c r="A38" t="s">
        <v>90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-8290</v>
      </c>
      <c r="K38" s="50">
        <f>SUM(D38:J38)</f>
        <v>-8290</v>
      </c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4:35" ht="12.75"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 ht="12.75">
      <c r="A40" s="58" t="s">
        <v>150</v>
      </c>
      <c r="D40" s="50">
        <v>0</v>
      </c>
      <c r="E40" s="50">
        <v>0</v>
      </c>
      <c r="F40" s="50"/>
      <c r="G40" s="50">
        <v>0</v>
      </c>
      <c r="H40" s="50">
        <v>0</v>
      </c>
      <c r="I40" s="50">
        <v>0</v>
      </c>
      <c r="J40" s="50">
        <v>17388</v>
      </c>
      <c r="K40" s="50">
        <f>SUM(D40:J40)</f>
        <v>17388</v>
      </c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4:35" ht="12.75"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 ht="13.5" thickBot="1">
      <c r="A42" s="58" t="s">
        <v>152</v>
      </c>
      <c r="D42" s="57">
        <f aca="true" t="shared" si="0" ref="D42:K42">SUM(D32:D41)</f>
        <v>618966</v>
      </c>
      <c r="E42" s="57">
        <f t="shared" si="0"/>
        <v>66394</v>
      </c>
      <c r="F42" s="57">
        <f t="shared" si="0"/>
        <v>103768</v>
      </c>
      <c r="G42" s="57">
        <f t="shared" si="0"/>
        <v>1200</v>
      </c>
      <c r="H42" s="57">
        <f t="shared" si="0"/>
        <v>9853</v>
      </c>
      <c r="I42" s="57">
        <f t="shared" si="0"/>
        <v>-5643</v>
      </c>
      <c r="J42" s="57">
        <f t="shared" si="0"/>
        <v>-125537</v>
      </c>
      <c r="K42" s="57">
        <f t="shared" si="0"/>
        <v>669001</v>
      </c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4:35" ht="12.75"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4:35" ht="12.75"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4:35" ht="12.75"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 ht="12.75">
      <c r="A46" s="109" t="s">
        <v>107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 ht="12.75">
      <c r="A47" s="109" t="s">
        <v>110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4:35" ht="12.75"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4:35" ht="12.75"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4:35" ht="12.75"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4:35" ht="12.75"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4:35" ht="12.75"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4:35" ht="12.75"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4:35" ht="12.75"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4:35" ht="12.75"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4:35" ht="12.75"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4:35" ht="12.75"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4:35" ht="12.75"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4:35" ht="12.75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4:35" ht="12.75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4:35" ht="12.75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4:35" ht="12.75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4:35" ht="12.7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4:35" ht="12.7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4:35" ht="12.7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4:35" ht="12.7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4:35" ht="12.7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4:35" ht="12.7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4:35" ht="12.7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4:35" ht="12.7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4:35" ht="12.7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4:35" ht="12.7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4:35" ht="12.7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4:35" ht="12.7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4:35" ht="12.7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4:35" ht="12.7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4:35" ht="12.7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4:35" ht="12.7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4:35" ht="12.7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4:35" ht="12.7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4:35" ht="12.7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4:35" ht="12.7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4:35" ht="12.7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4:35" ht="12.7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4:35" ht="12.7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4:35" ht="12.7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4:35" ht="12.7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4:35" ht="12.7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4:35" ht="12.7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4:35" ht="12.7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4:35" ht="12.7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4:35" ht="12.7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4:35" ht="12.7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4:35" ht="12.7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4:35" ht="12.7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4:35" ht="12.7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4:35" ht="12.7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4:35" ht="12.7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4:35" ht="12.7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4:35" ht="12.7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4:35" ht="12.7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4:35" ht="12.7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4:35" ht="12.7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4:35" ht="12.7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4:35" ht="12.7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4:35" ht="12.7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4:35" ht="12.7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4:35" ht="12.7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4:35" ht="12.7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4:35" ht="12.7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4:35" ht="12.7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4:35" ht="12.75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4:35" ht="12.75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4:35" ht="12.75"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4:35" ht="12.75"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4:35" ht="12.75"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4:35" ht="12.75"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4:35" ht="12.75"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4:35" ht="12.75"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4:35" ht="12.75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4:35" ht="12.75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4:35" ht="12.75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4:35" ht="12.75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4:35" ht="12.75"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4:35" ht="12.75"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4:35" ht="12.75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4:35" ht="12.75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4:35" ht="12.75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4:35" ht="12.75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4:35" ht="12.75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4:35" ht="12.75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4:35" ht="12.75"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4:35" ht="12.75"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4:35" ht="12.75"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4:35" ht="12.75"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4:35" ht="12.75"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4:35" ht="12.75"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4:35" ht="12.75"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4:35" ht="12.75"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4:35" ht="12.7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4:35" ht="12.75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4:35" ht="12.75"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4:35" ht="12.75"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4:35" ht="12.75"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4:35" ht="12.75"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4:35" ht="12.75"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4:35" ht="12.75"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4:35" ht="12.75"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4:35" ht="12.75"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4:35" ht="12.75"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4:35" ht="12.75"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4:35" ht="12.75"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4:35" ht="12.75"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4:35" ht="12.75"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4:35" ht="12.75"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4:35" ht="12.75"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4:35" ht="12.75"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4:35" ht="12.75"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4:35" ht="12.75"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4:35" ht="12.75"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4:35" ht="12.75"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4:35" ht="12.75"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4:35" ht="12.75"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4:35" ht="12.75"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4:35" ht="12.75"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4:35" ht="12.75"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4:35" ht="12.75"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4:35" ht="12.75"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4:35" ht="12.75"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4:35" ht="12.75"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4:35" ht="12.75"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4:35" ht="12.75"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4:35" ht="12.75"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4:35" ht="12.75"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4:35" ht="12.75"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4:35" ht="12.75"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4:35" ht="12.75"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4:35" ht="12.75"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4:35" ht="12.75"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4:35" ht="12.75"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4:35" ht="12.75"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4:35" ht="12.75"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4:35" ht="12.75"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4:35" ht="12.75"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4:35" ht="12.75"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4:35" ht="12.75"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4:35" ht="12.75"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4:35" ht="12.75"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4:35" ht="12.75"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4:35" ht="12.75"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4:35" ht="12.75"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4:35" ht="12.75"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4:35" ht="12.75"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4:35" ht="12.75"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4:35" ht="12.75"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4:35" ht="12.75"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4:35" ht="12.75"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4:35" ht="12.75"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4:35" ht="12.75"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4:35" ht="12.75"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4:35" ht="12.75"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4:35" ht="12.75"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4:35" ht="12.75"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4:35" ht="12.75"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4:35" ht="12.75"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4:35" ht="12.75"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4:35" ht="12.75"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4:35" ht="12.75"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4:35" ht="12.75"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4:35" ht="12.75"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4:35" ht="12.75"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4:35" ht="12.75"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4:35" ht="12.75"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4:35" ht="12.75"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4:35" ht="12.75"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4:35" ht="12.75"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4:35" ht="12.75"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4:35" ht="12.75"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4:35" ht="12.75"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4:35" ht="12.75"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4:35" ht="12.75"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4:35" ht="12.75"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4:35" ht="12.75"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4:35" ht="12.75"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4:35" ht="12.75"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4:35" ht="12.75"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4:35" ht="12.75"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4:35" ht="12.75"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4:35" ht="12.75"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4:35" ht="12.75"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4:35" ht="12.75"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4:35" ht="12.75"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4:35" ht="12.75"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4:35" ht="12.75"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4:35" ht="12.75"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4:35" ht="12.75"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4:35" ht="12.75"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4:35" ht="12.75"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4:35" ht="12.75"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4:35" ht="12.75"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4:35" ht="12.75"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4:35" ht="12.75"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4:35" ht="12.75"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4:35" ht="12.75"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4:35" ht="12.75"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4:35" ht="12.75"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4:35" ht="12.75"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4:35" ht="12.75"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4:35" ht="12.75"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4:35" ht="12.75"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4:35" ht="12.75"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4:35" ht="12.75"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4:35" ht="12.75"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4:35" ht="12.75"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4:35" ht="12.75"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4:35" ht="12.75"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4:35" ht="12.75"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4:35" ht="12.75"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4:35" ht="12.75"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4:35" ht="12.75"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4:35" ht="12.75"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4:35" ht="12.75"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4:35" ht="12.75"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4:35" ht="12.75"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4:35" ht="12.75"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4:35" ht="12.75"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4:35" ht="12.75"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4:35" ht="12.75"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4:35" ht="12.75"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4:35" ht="12.75"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4:35" ht="12.75"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4:35" ht="12.75"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4:35" ht="12.75"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4:35" ht="12.75"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4:35" ht="12.75"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4:35" ht="12.75"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4:35" ht="12.75"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4:35" ht="12.75"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4:35" ht="12.75"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4:35" ht="12.75"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4:35" ht="12.75"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4:35" ht="12.75"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4:35" ht="12.75"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4:35" ht="12.75"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4:35" ht="12.75"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4:35" ht="12.75"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4:35" ht="12.75"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4:35" ht="12.75"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4:35" ht="12.75"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4:35" ht="12.75"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4:35" ht="12.75"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4:35" ht="12.75"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4:35" ht="12.75"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4:35" ht="12.75"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4:35" ht="12.75"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4:35" ht="12.75"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4:35" ht="12.75"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4:35" ht="12.75"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4:35" ht="12.75"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4:35" ht="12.75"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4:35" ht="12.75"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4:35" ht="12.75"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4:35" ht="12.75"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4:35" ht="12.75"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4:35" ht="12.75"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4:35" ht="12.75"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4:35" ht="12.75"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4:35" ht="12.75"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4:35" ht="12.75"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4:35" ht="12.75"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4:35" ht="12.75"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4:35" ht="12.75"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4:35" ht="12.75"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4:35" ht="12.75"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4:35" ht="12.75"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4:35" ht="12.75"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4:35" ht="12.75"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4:35" ht="12.75"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4:35" ht="12.75"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4:35" ht="12.75"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4:35" ht="12.75"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4:35" ht="12.75"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4:35" ht="12.75"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4:35" ht="12.75"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4:35" ht="12.75"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4:35" ht="12.75"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4:35" ht="12.75"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4:35" ht="12.75"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4:35" ht="12.75"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4:35" ht="12.75"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4:35" ht="12.75"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4:35" ht="12.75"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4:35" ht="12.75"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4:35" ht="12.75"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4:35" ht="12.75"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4:35" ht="12.75"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4:35" ht="12.75"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4:35" ht="12.75"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4:35" ht="12.75"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4:35" ht="12.75"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4:35" ht="12.75"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4:35" ht="12.75"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4:35" ht="12.75"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4:35" ht="12.75"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4:35" ht="12.75"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4:35" ht="12.75"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4:35" ht="12.75"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4:35" ht="12.75"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4:35" ht="12.75"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4:35" ht="12.75"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4:35" ht="12.75"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4:35" ht="12.75"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4:35" ht="12.75"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4:35" ht="12.75"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4:35" ht="12.75"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4:35" ht="12.75"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4:35" ht="12.75"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4:35" ht="12.75"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4:35" ht="12.75"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4:35" ht="12.75"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4:35" ht="12.75"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4:35" ht="12.75"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4:35" ht="12.75"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4:35" ht="12.75"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4:35" ht="12.75"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4:35" ht="12.75"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4:35" ht="12.75"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4:35" ht="12.75"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4:35" ht="12.75"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4:35" ht="12.75"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4:35" ht="12.75"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4:35" ht="12.75"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4:35" ht="12.75"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4:35" ht="12.75"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4:35" ht="12.75"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4:35" ht="12.75"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4:35" ht="12.75"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4:35" ht="12.75"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4:35" ht="12.75"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4:35" ht="12.75"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4:35" ht="12.75"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4:35" ht="12.75"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4:35" ht="12.75"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4:35" ht="12.75"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4:35" ht="12.75"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4:35" ht="12.75"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4:35" ht="12.75"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4:35" ht="12.75"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4:35" ht="12.75"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4:35" ht="12.75"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4:35" ht="12.75"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4:35" ht="12.75"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4:35" ht="12.75"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4:35" ht="12.75"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4:35" ht="12.75"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4:35" ht="12.75"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4:35" ht="12.75"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4:35" ht="12.75"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4:35" ht="12.75"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4:35" ht="12.75"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4:35" ht="12.75"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4:35" ht="12.75"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4:35" ht="12.75"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4:35" ht="12.75"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4:35" ht="12.75"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4:35" ht="12.75"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4:35" ht="12.75"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4:35" ht="12.75"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4:35" ht="12.75"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4:35" ht="12.75"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4:35" ht="12.75"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4:35" ht="12.75"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4:35" ht="12.75"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4:35" ht="12.75"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4:35" ht="12.75"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4:35" ht="12.75"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4:35" ht="12.75"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4:35" ht="12.75"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4:35" ht="12.75"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4:35" ht="12.75"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</sheetData>
  <mergeCells count="7">
    <mergeCell ref="A47:K47"/>
    <mergeCell ref="A46:K46"/>
    <mergeCell ref="A1:J1"/>
    <mergeCell ref="A2:J2"/>
    <mergeCell ref="A3:J3"/>
    <mergeCell ref="E9:H9"/>
    <mergeCell ref="I9:J9"/>
  </mergeCells>
  <printOptions/>
  <pageMargins left="0.78" right="0" top="0.5" bottom="0.25" header="0.5" footer="0.5"/>
  <pageSetup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zoomScale="75" zoomScaleNormal="75" workbookViewId="0" topLeftCell="A64">
      <selection activeCell="J83" sqref="J83"/>
    </sheetView>
  </sheetViews>
  <sheetFormatPr defaultColWidth="9.140625" defaultRowHeight="12.75"/>
  <cols>
    <col min="1" max="1" width="3.140625" style="0" customWidth="1"/>
    <col min="2" max="2" width="2.7109375" style="0" customWidth="1"/>
    <col min="5" max="5" width="12.8515625" style="0" customWidth="1"/>
    <col min="6" max="6" width="10.8515625" style="0" customWidth="1"/>
    <col min="7" max="7" width="13.7109375" style="0" customWidth="1"/>
    <col min="8" max="8" width="15.00390625" style="0" bestFit="1" customWidth="1"/>
    <col min="9" max="9" width="2.7109375" style="0" customWidth="1"/>
    <col min="10" max="10" width="15.7109375" style="0" customWidth="1"/>
  </cols>
  <sheetData>
    <row r="1" spans="1:9" ht="15.75">
      <c r="A1" s="110" t="s">
        <v>1</v>
      </c>
      <c r="B1" s="110"/>
      <c r="C1" s="110"/>
      <c r="D1" s="110"/>
      <c r="E1" s="110"/>
      <c r="F1" s="110"/>
      <c r="G1" s="110"/>
      <c r="H1" s="110"/>
      <c r="I1" s="110"/>
    </row>
    <row r="2" spans="1:9" ht="12.75">
      <c r="A2" s="111" t="s">
        <v>37</v>
      </c>
      <c r="B2" s="111"/>
      <c r="C2" s="111"/>
      <c r="D2" s="111"/>
      <c r="E2" s="111"/>
      <c r="F2" s="111"/>
      <c r="G2" s="111"/>
      <c r="H2" s="111"/>
      <c r="I2" s="111"/>
    </row>
    <row r="3" spans="1:9" ht="12.75">
      <c r="A3" s="111" t="s">
        <v>38</v>
      </c>
      <c r="B3" s="111"/>
      <c r="C3" s="111"/>
      <c r="D3" s="111"/>
      <c r="E3" s="111"/>
      <c r="F3" s="111"/>
      <c r="G3" s="111"/>
      <c r="H3" s="111"/>
      <c r="I3" s="111"/>
    </row>
    <row r="4" spans="1:7" ht="12.75">
      <c r="A4" s="42"/>
      <c r="B4" s="42"/>
      <c r="C4" s="42"/>
      <c r="D4" s="42"/>
      <c r="E4" s="42"/>
      <c r="F4" s="42"/>
      <c r="G4" s="42"/>
    </row>
    <row r="5" spans="1:9" ht="13.5" thickBot="1">
      <c r="A5" s="63" t="s">
        <v>146</v>
      </c>
      <c r="B5" s="43"/>
      <c r="C5" s="43"/>
      <c r="D5" s="43"/>
      <c r="E5" s="43"/>
      <c r="F5" s="43"/>
      <c r="G5" s="43"/>
      <c r="H5" s="25"/>
      <c r="I5" s="25"/>
    </row>
    <row r="6" spans="1:7" ht="15.75">
      <c r="A6" s="35"/>
      <c r="B6" s="33"/>
      <c r="C6" s="30"/>
      <c r="D6" s="31"/>
      <c r="E6" s="31"/>
      <c r="F6" s="31"/>
      <c r="G6" s="34"/>
    </row>
    <row r="7" spans="1:7" ht="15.75">
      <c r="A7" s="64" t="s">
        <v>165</v>
      </c>
      <c r="B7" s="33"/>
      <c r="C7" s="30"/>
      <c r="D7" s="31"/>
      <c r="E7" s="31"/>
      <c r="F7" s="31"/>
      <c r="G7" s="34"/>
    </row>
    <row r="8" spans="1:7" ht="15.75">
      <c r="A8" s="64"/>
      <c r="B8" s="33"/>
      <c r="C8" s="30"/>
      <c r="D8" s="31"/>
      <c r="E8" s="31"/>
      <c r="F8" s="31"/>
      <c r="G8" s="34"/>
    </row>
    <row r="9" spans="1:10" ht="15.75">
      <c r="A9" s="64"/>
      <c r="B9" s="33"/>
      <c r="C9" s="30"/>
      <c r="D9" s="31"/>
      <c r="E9" s="31"/>
      <c r="F9" s="31"/>
      <c r="G9" s="34"/>
      <c r="J9" s="26" t="s">
        <v>93</v>
      </c>
    </row>
    <row r="10" spans="1:10" ht="15.75">
      <c r="A10" s="64"/>
      <c r="B10" s="33"/>
      <c r="C10" s="30"/>
      <c r="D10" s="31"/>
      <c r="E10" s="31"/>
      <c r="F10" s="31"/>
      <c r="G10" s="34"/>
      <c r="H10" s="77" t="s">
        <v>166</v>
      </c>
      <c r="I10" s="11"/>
      <c r="J10" s="26" t="s">
        <v>125</v>
      </c>
    </row>
    <row r="11" spans="1:10" ht="15.75">
      <c r="A11" s="64"/>
      <c r="B11" s="33"/>
      <c r="C11" s="30"/>
      <c r="D11" s="31"/>
      <c r="E11" s="31"/>
      <c r="F11" s="31"/>
      <c r="G11" s="34"/>
      <c r="H11" s="26" t="s">
        <v>31</v>
      </c>
      <c r="I11" s="11"/>
      <c r="J11" s="77" t="s">
        <v>167</v>
      </c>
    </row>
    <row r="12" spans="1:10" ht="15.75">
      <c r="A12" s="64"/>
      <c r="B12" s="33"/>
      <c r="C12" s="30"/>
      <c r="D12" s="31"/>
      <c r="E12" s="31"/>
      <c r="F12" s="31"/>
      <c r="G12" s="34"/>
      <c r="H12" s="76" t="s">
        <v>144</v>
      </c>
      <c r="I12" s="3"/>
      <c r="J12" s="74" t="s">
        <v>122</v>
      </c>
    </row>
    <row r="14" spans="8:10" ht="12.75">
      <c r="H14" s="26" t="s">
        <v>13</v>
      </c>
      <c r="J14" s="26" t="s">
        <v>13</v>
      </c>
    </row>
    <row r="15" ht="12.75">
      <c r="A15" s="5" t="s">
        <v>65</v>
      </c>
    </row>
    <row r="16" spans="2:10" ht="12.75">
      <c r="B16" s="58" t="s">
        <v>101</v>
      </c>
      <c r="H16" s="50">
        <f>'[9]cashflow'!$G$8-1</f>
        <v>24505.691628910703</v>
      </c>
      <c r="J16" s="50">
        <v>23986</v>
      </c>
    </row>
    <row r="17" spans="8:10" ht="12.75">
      <c r="H17" s="50"/>
      <c r="J17" s="50"/>
    </row>
    <row r="18" spans="2:10" ht="12.75">
      <c r="B18" s="58" t="s">
        <v>85</v>
      </c>
      <c r="H18" s="50"/>
      <c r="J18" s="50"/>
    </row>
    <row r="19" spans="3:10" ht="12.75">
      <c r="C19" t="s">
        <v>66</v>
      </c>
      <c r="H19" s="50">
        <v>3316</v>
      </c>
      <c r="J19" s="50">
        <v>11166</v>
      </c>
    </row>
    <row r="20" spans="3:10" ht="12.75">
      <c r="C20" t="s">
        <v>67</v>
      </c>
      <c r="H20" s="50">
        <f>'[9]cashflow'!$G$23</f>
        <v>2714.604839999998</v>
      </c>
      <c r="J20" s="50">
        <v>2409</v>
      </c>
    </row>
    <row r="21" spans="3:10" ht="12.75">
      <c r="C21" t="s">
        <v>68</v>
      </c>
      <c r="H21" s="50">
        <f>'[9]cashflow'!$G$24</f>
        <v>-4283.3102544185</v>
      </c>
      <c r="J21" s="50">
        <v>-3987</v>
      </c>
    </row>
    <row r="22" spans="8:10" ht="12.75">
      <c r="H22" s="56"/>
      <c r="J22" s="56"/>
    </row>
    <row r="23" spans="2:10" ht="12.75">
      <c r="B23" s="58" t="s">
        <v>104</v>
      </c>
      <c r="H23" s="50">
        <f>SUM(H16:H21)+1</f>
        <v>26253.9862144922</v>
      </c>
      <c r="J23" s="50">
        <f>SUM(J16:J21)</f>
        <v>33574</v>
      </c>
    </row>
    <row r="24" spans="8:10" ht="12.75">
      <c r="H24" s="50"/>
      <c r="J24" s="50"/>
    </row>
    <row r="25" spans="2:10" ht="12.75">
      <c r="B25" t="s">
        <v>69</v>
      </c>
      <c r="H25" s="50"/>
      <c r="J25" s="50"/>
    </row>
    <row r="26" spans="3:10" ht="12.75">
      <c r="C26" t="s">
        <v>70</v>
      </c>
      <c r="H26" s="50">
        <f>SUM('[9]cashflow'!$G$36:$G$43)-'[9]cashflow'!$G$37+'[9]cashflow'!$G$65*0-'[9]cashflow'!$G$42</f>
        <v>-21542.931663378957</v>
      </c>
      <c r="J26" s="50">
        <v>7358</v>
      </c>
    </row>
    <row r="27" spans="3:10" ht="12.75">
      <c r="C27" t="s">
        <v>71</v>
      </c>
      <c r="H27" s="50">
        <f>'[9]cashflow'!$G$37</f>
        <v>-9416.162569091004</v>
      </c>
      <c r="J27" s="50">
        <v>30504</v>
      </c>
    </row>
    <row r="28" spans="8:10" ht="12.75">
      <c r="H28" s="56"/>
      <c r="J28" s="56"/>
    </row>
    <row r="29" spans="2:10" ht="12.75">
      <c r="B29" s="15" t="s">
        <v>127</v>
      </c>
      <c r="H29" s="50">
        <f>SUM(H23:H27)</f>
        <v>-4705.10801797776</v>
      </c>
      <c r="J29" s="50">
        <f>SUM(J23:J27)</f>
        <v>71436</v>
      </c>
    </row>
    <row r="30" spans="8:10" ht="12.75">
      <c r="H30" s="50"/>
      <c r="J30" s="50"/>
    </row>
    <row r="31" spans="2:10" ht="12.75">
      <c r="B31" t="s">
        <v>67</v>
      </c>
      <c r="H31" s="50">
        <f>'[9]cashflow'!$G$48</f>
        <v>-11016.604839999998</v>
      </c>
      <c r="J31" s="50">
        <v>-10698</v>
      </c>
    </row>
    <row r="32" spans="2:10" ht="12.75">
      <c r="B32" t="s">
        <v>68</v>
      </c>
      <c r="H32" s="50">
        <f>-H21</f>
        <v>4283.3102544185</v>
      </c>
      <c r="J32" s="50">
        <f>-J21</f>
        <v>3987</v>
      </c>
    </row>
    <row r="33" spans="2:10" ht="12.75">
      <c r="B33" t="s">
        <v>72</v>
      </c>
      <c r="H33" s="50">
        <f>'[9]cashflow'!$G$49</f>
        <v>-2999.7690293250002</v>
      </c>
      <c r="J33" s="50">
        <v>-4944</v>
      </c>
    </row>
    <row r="34" spans="8:10" ht="12.75">
      <c r="H34" s="56"/>
      <c r="J34" s="50"/>
    </row>
    <row r="35" spans="2:10" ht="12.75">
      <c r="B35" s="15" t="s">
        <v>174</v>
      </c>
      <c r="H35" s="59">
        <f>SUM(H29:H34)-1</f>
        <v>-14439.171632884258</v>
      </c>
      <c r="J35" s="59">
        <f>SUM(J29:J34)</f>
        <v>59781</v>
      </c>
    </row>
    <row r="36" spans="2:10" ht="12.75">
      <c r="B36" s="6" t="s">
        <v>6</v>
      </c>
      <c r="H36" s="50"/>
      <c r="J36" s="50"/>
    </row>
    <row r="37" spans="1:10" ht="12.75">
      <c r="A37" s="5" t="s">
        <v>73</v>
      </c>
      <c r="H37" s="50"/>
      <c r="J37" s="50"/>
    </row>
    <row r="38" spans="1:10" ht="12.75">
      <c r="A38" s="5"/>
      <c r="B38" t="s">
        <v>178</v>
      </c>
      <c r="H38" s="50">
        <v>-1985</v>
      </c>
      <c r="J38" s="50">
        <v>-600</v>
      </c>
    </row>
    <row r="39" spans="1:10" ht="12.75">
      <c r="A39" s="5"/>
      <c r="B39" s="58" t="s">
        <v>179</v>
      </c>
      <c r="H39" s="50"/>
      <c r="J39" s="50"/>
    </row>
    <row r="40" spans="1:10" ht="12.75">
      <c r="A40" s="5"/>
      <c r="B40" s="97" t="s">
        <v>168</v>
      </c>
      <c r="H40" s="50">
        <f>'[9]cashflow'!$G$59</f>
        <v>-93.99999999999994</v>
      </c>
      <c r="J40" s="50">
        <f>-1500</f>
        <v>-1500</v>
      </c>
    </row>
    <row r="41" spans="1:10" ht="12.75">
      <c r="A41" s="5"/>
      <c r="B41" s="97" t="s">
        <v>169</v>
      </c>
      <c r="H41" s="50">
        <v>0</v>
      </c>
      <c r="J41" s="50">
        <v>6818</v>
      </c>
    </row>
    <row r="42" spans="1:10" ht="12.75">
      <c r="A42" s="5"/>
      <c r="B42" s="97" t="s">
        <v>170</v>
      </c>
      <c r="H42" s="50">
        <v>0</v>
      </c>
      <c r="J42" s="50">
        <v>92</v>
      </c>
    </row>
    <row r="43" spans="1:10" ht="12.75">
      <c r="A43" s="5"/>
      <c r="B43" s="97" t="s">
        <v>175</v>
      </c>
      <c r="H43" s="50">
        <f>'[9]cashflow'!$G$65</f>
        <v>-40</v>
      </c>
      <c r="J43" s="50">
        <v>0</v>
      </c>
    </row>
    <row r="44" spans="2:10" ht="12.75">
      <c r="B44" t="s">
        <v>74</v>
      </c>
      <c r="H44" s="50">
        <f>'[9]cashflow'!$G$56</f>
        <v>-4837.475044602999</v>
      </c>
      <c r="J44" s="50">
        <v>-10561</v>
      </c>
    </row>
    <row r="45" spans="2:10" ht="12.75">
      <c r="B45" t="s">
        <v>114</v>
      </c>
      <c r="H45" s="50">
        <f>'[9]cashflow'!$G$62</f>
        <v>-5422.255</v>
      </c>
      <c r="J45" s="50">
        <v>-4314</v>
      </c>
    </row>
    <row r="46" spans="2:10" ht="12.75">
      <c r="B46" t="s">
        <v>128</v>
      </c>
      <c r="H46" s="50">
        <f>'[9]cashflow'!$G$60</f>
        <v>-10</v>
      </c>
      <c r="J46" s="50">
        <v>-129</v>
      </c>
    </row>
    <row r="47" spans="2:10" ht="12.75">
      <c r="B47" t="s">
        <v>76</v>
      </c>
      <c r="H47" s="50">
        <f>'[9]cashflow'!$G$55</f>
        <v>3433.439668421001</v>
      </c>
      <c r="J47" s="50">
        <v>6339</v>
      </c>
    </row>
    <row r="48" spans="2:10" ht="12.75">
      <c r="B48" s="58" t="s">
        <v>129</v>
      </c>
      <c r="H48" s="50">
        <f>'[9]cashflow'!$G$58</f>
        <v>1738.77</v>
      </c>
      <c r="J48" s="50">
        <v>3670</v>
      </c>
    </row>
    <row r="49" spans="2:10" ht="12.75">
      <c r="B49" s="97" t="s">
        <v>130</v>
      </c>
      <c r="H49" s="50">
        <f>'[9]cashflow'!$G$57</f>
        <v>431.337</v>
      </c>
      <c r="J49" s="50">
        <v>533</v>
      </c>
    </row>
    <row r="50" spans="2:10" ht="12.75">
      <c r="B50" s="97" t="s">
        <v>171</v>
      </c>
      <c r="H50" s="50">
        <f>'[9]cashflow'!$G$42</f>
        <v>-17.76505999999999</v>
      </c>
      <c r="J50" s="50">
        <v>-13</v>
      </c>
    </row>
    <row r="51" spans="2:10" ht="12.75">
      <c r="B51" s="58" t="s">
        <v>80</v>
      </c>
      <c r="H51" s="50">
        <f>'[9]cashflow'!$G$61</f>
        <v>2351.01698</v>
      </c>
      <c r="J51" s="50">
        <v>3653</v>
      </c>
    </row>
    <row r="52" spans="8:10" ht="12.75">
      <c r="H52" s="50"/>
      <c r="J52" s="50"/>
    </row>
    <row r="53" spans="2:10" ht="12.75">
      <c r="B53" s="15" t="s">
        <v>131</v>
      </c>
      <c r="H53" s="59">
        <f>SUM(H38:H51)</f>
        <v>-4451.931456181997</v>
      </c>
      <c r="J53" s="59">
        <f>SUM(J44:J51)+J39+J42+J41+J40+J38</f>
        <v>3988</v>
      </c>
    </row>
    <row r="54" spans="8:10" ht="12.75">
      <c r="H54" s="50"/>
      <c r="J54" s="50"/>
    </row>
    <row r="55" spans="1:10" ht="12.75">
      <c r="A55" s="5" t="s">
        <v>77</v>
      </c>
      <c r="H55" s="50"/>
      <c r="J55" s="50"/>
    </row>
    <row r="56" spans="1:10" ht="12.75">
      <c r="A56" s="5"/>
      <c r="B56" t="s">
        <v>78</v>
      </c>
      <c r="H56" s="50">
        <f>'[9]cashflow'!$G$71</f>
        <v>13597.258370000025</v>
      </c>
      <c r="J56" s="50">
        <v>-34155</v>
      </c>
    </row>
    <row r="57" spans="1:10" ht="12.75">
      <c r="A57" s="5"/>
      <c r="B57" t="s">
        <v>141</v>
      </c>
      <c r="H57" s="50">
        <f>'[9]cashflow'!$G$72</f>
        <v>-1351.1128774999997</v>
      </c>
      <c r="J57" s="50">
        <v>-3502</v>
      </c>
    </row>
    <row r="58" spans="1:10" ht="12.75">
      <c r="A58" s="5"/>
      <c r="B58" t="s">
        <v>79</v>
      </c>
      <c r="H58" s="50">
        <f>'[9]cashflow'!$G$76</f>
        <v>-70</v>
      </c>
      <c r="J58" s="50">
        <v>-1151</v>
      </c>
    </row>
    <row r="59" spans="1:10" ht="12.75">
      <c r="A59" s="5"/>
      <c r="B59" t="s">
        <v>113</v>
      </c>
      <c r="H59" s="50">
        <f>'[9]cashflow'!$G$81*0+'[9]cashflow'!$G$73</f>
        <v>742</v>
      </c>
      <c r="J59" s="50">
        <v>1600</v>
      </c>
    </row>
    <row r="60" spans="2:10" ht="12.75">
      <c r="B60" t="s">
        <v>119</v>
      </c>
      <c r="H60" s="50">
        <f>'[9]cashflow'!$G$74+'[9]cashflow'!$G$80*0</f>
        <v>-2968.8662999999997</v>
      </c>
      <c r="J60" s="50">
        <v>-597</v>
      </c>
    </row>
    <row r="61" spans="2:10" ht="12.75">
      <c r="B61" s="58" t="s">
        <v>121</v>
      </c>
      <c r="H61" s="50">
        <f>'[9]cashflow'!$G$75</f>
        <v>-1879.745459</v>
      </c>
      <c r="J61" s="50">
        <v>-1560</v>
      </c>
    </row>
    <row r="62" spans="2:10" ht="12.75">
      <c r="B62" s="97" t="s">
        <v>143</v>
      </c>
      <c r="H62" s="50">
        <f>'[9]cashflow'!$G$77</f>
        <v>-1117.4891272749999</v>
      </c>
      <c r="J62" s="50">
        <v>-4060</v>
      </c>
    </row>
    <row r="63" spans="2:10" ht="12.75">
      <c r="B63" s="97" t="s">
        <v>189</v>
      </c>
      <c r="H63" s="50">
        <f>'[9]cashflow'!$G$78</f>
        <v>-2122.543027375</v>
      </c>
      <c r="J63" s="50">
        <v>0</v>
      </c>
    </row>
    <row r="64" spans="8:10" ht="12.75">
      <c r="H64" s="50"/>
      <c r="J64" s="50"/>
    </row>
    <row r="65" spans="2:10" ht="12.75">
      <c r="B65" s="15" t="s">
        <v>126</v>
      </c>
      <c r="H65" s="59">
        <f>SUM(H56:H64)-1</f>
        <v>4828.501578850026</v>
      </c>
      <c r="J65" s="59">
        <f>SUM(J56:J62)</f>
        <v>-43425</v>
      </c>
    </row>
    <row r="66" spans="8:10" ht="12.75">
      <c r="H66" s="50"/>
      <c r="J66" s="50"/>
    </row>
    <row r="67" spans="1:10" ht="12.75">
      <c r="A67" s="15" t="s">
        <v>176</v>
      </c>
      <c r="H67" s="50">
        <f>H35+H53+H65+1</f>
        <v>-14061.60151021623</v>
      </c>
      <c r="J67" s="50">
        <f>J35+J53+J65</f>
        <v>20344</v>
      </c>
    </row>
    <row r="68" spans="8:10" ht="12.75">
      <c r="H68" s="50"/>
      <c r="J68" s="50"/>
    </row>
    <row r="69" spans="1:10" ht="12.75">
      <c r="A69" s="15" t="s">
        <v>172</v>
      </c>
      <c r="H69" s="50">
        <f>'[4]cashflow'!$G$96</f>
        <v>125835</v>
      </c>
      <c r="J69" s="50">
        <v>105296</v>
      </c>
    </row>
    <row r="70" spans="1:10" ht="12.75">
      <c r="A70" s="5"/>
      <c r="H70" s="50"/>
      <c r="J70" s="50"/>
    </row>
    <row r="71" spans="1:10" ht="12.75">
      <c r="A71" s="5" t="s">
        <v>81</v>
      </c>
      <c r="H71" s="50">
        <f>'[9]cashflow'!$G$85</f>
        <v>462.99693543349827</v>
      </c>
      <c r="J71" s="50">
        <v>195</v>
      </c>
    </row>
    <row r="72" spans="1:10" ht="12.75">
      <c r="A72" s="5"/>
      <c r="H72" s="50"/>
      <c r="J72" s="50"/>
    </row>
    <row r="73" spans="1:10" ht="13.5" thickBot="1">
      <c r="A73" s="15" t="s">
        <v>173</v>
      </c>
      <c r="H73" s="57">
        <f>SUM(H67:H71)</f>
        <v>112236.39542521727</v>
      </c>
      <c r="J73" s="57">
        <f>SUM(J67:J71)</f>
        <v>125835</v>
      </c>
    </row>
    <row r="74" ht="12.75">
      <c r="J74" s="50"/>
    </row>
    <row r="75" ht="12.75">
      <c r="J75" s="50"/>
    </row>
    <row r="76" spans="1:10" ht="12.75">
      <c r="A76" s="15" t="s">
        <v>82</v>
      </c>
      <c r="J76" s="50"/>
    </row>
    <row r="77" ht="12.75">
      <c r="J77" s="50"/>
    </row>
    <row r="78" spans="2:10" ht="12.75">
      <c r="B78" s="15" t="s">
        <v>137</v>
      </c>
      <c r="H78" s="50">
        <f>'[9]cashflow'!$G$94</f>
        <v>-1835.7</v>
      </c>
      <c r="J78" s="50">
        <v>-5578</v>
      </c>
    </row>
    <row r="79" spans="2:10" ht="12.75">
      <c r="B79" s="5" t="s">
        <v>24</v>
      </c>
      <c r="H79" s="50">
        <f>'[9]cashflow'!$G$92</f>
        <v>15073.2674237145</v>
      </c>
      <c r="J79" s="50">
        <v>16076</v>
      </c>
    </row>
    <row r="80" spans="2:10" ht="12.75">
      <c r="B80" s="5" t="s">
        <v>83</v>
      </c>
      <c r="H80" s="50">
        <f>'[9]cashflow'!$G$93</f>
        <v>98999.37513906251</v>
      </c>
      <c r="J80" s="50">
        <v>115337</v>
      </c>
    </row>
    <row r="81" spans="8:10" ht="12.75">
      <c r="H81" s="50"/>
      <c r="J81" s="50"/>
    </row>
    <row r="82" spans="8:10" ht="13.5" thickBot="1">
      <c r="H82" s="57">
        <f>SUM(H78:H80)-1</f>
        <v>112235.94256277701</v>
      </c>
      <c r="J82" s="57">
        <f>SUM(J78:J80)</f>
        <v>125835</v>
      </c>
    </row>
    <row r="83" ht="12.75">
      <c r="H83" s="53"/>
    </row>
    <row r="85" ht="12.75">
      <c r="A85" s="15"/>
    </row>
    <row r="86" spans="3:11" ht="12.75">
      <c r="C86" s="109" t="s">
        <v>106</v>
      </c>
      <c r="D86" s="112"/>
      <c r="E86" s="112"/>
      <c r="F86" s="112"/>
      <c r="G86" s="112"/>
      <c r="H86" s="112"/>
      <c r="I86" s="112"/>
      <c r="J86" s="112"/>
      <c r="K86" s="112"/>
    </row>
    <row r="87" spans="3:11" ht="12.75">
      <c r="C87" s="109" t="s">
        <v>111</v>
      </c>
      <c r="D87" s="109"/>
      <c r="E87" s="109"/>
      <c r="F87" s="109"/>
      <c r="G87" s="109"/>
      <c r="H87" s="109"/>
      <c r="I87" s="109"/>
      <c r="J87" s="109"/>
      <c r="K87" s="109"/>
    </row>
  </sheetData>
  <mergeCells count="5">
    <mergeCell ref="C87:K87"/>
    <mergeCell ref="C86:K86"/>
    <mergeCell ref="A1:I1"/>
    <mergeCell ref="A2:I2"/>
    <mergeCell ref="A3:I3"/>
  </mergeCells>
  <printOptions/>
  <pageMargins left="1.19" right="0.24" top="0.33" bottom="0" header="0.24" footer="0.5"/>
  <pageSetup fitToHeight="1" fitToWidth="1" horizontalDpi="600" verticalDpi="600" orientation="portrait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291"/>
  <sheetViews>
    <sheetView zoomScale="75" zoomScaleNormal="75" workbookViewId="0" topLeftCell="A80">
      <selection activeCell="A91" sqref="A91"/>
    </sheetView>
  </sheetViews>
  <sheetFormatPr defaultColWidth="9.140625" defaultRowHeight="12.75"/>
  <cols>
    <col min="1" max="1" width="29.7109375" style="0" customWidth="1"/>
    <col min="2" max="2" width="12.7109375" style="0" customWidth="1"/>
    <col min="3" max="3" width="3.7109375" style="0" customWidth="1"/>
    <col min="4" max="4" width="18.7109375" style="0" customWidth="1"/>
    <col min="5" max="5" width="1.7109375" style="0" customWidth="1"/>
    <col min="6" max="6" width="26.7109375" style="0" customWidth="1"/>
    <col min="7" max="7" width="1.7109375" style="0" customWidth="1"/>
    <col min="8" max="8" width="18.7109375" style="0" customWidth="1"/>
    <col min="9" max="9" width="1.7109375" style="0" customWidth="1"/>
    <col min="10" max="10" width="21.7109375" style="0" customWidth="1"/>
    <col min="11" max="11" width="14.28125" style="0" customWidth="1"/>
    <col min="12" max="12" width="18.7109375" style="0" customWidth="1"/>
    <col min="13" max="17" width="15.7109375" style="0" customWidth="1"/>
  </cols>
  <sheetData>
    <row r="2" spans="1:10" ht="15.75" customHeight="1">
      <c r="A2" s="113" t="s">
        <v>11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ht="12.75">
      <c r="A3" s="112" t="s">
        <v>37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 ht="12.75">
      <c r="A4" s="112" t="s">
        <v>38</v>
      </c>
      <c r="B4" s="112"/>
      <c r="C4" s="112"/>
      <c r="D4" s="112"/>
      <c r="E4" s="112"/>
      <c r="F4" s="112"/>
      <c r="G4" s="112"/>
      <c r="H4" s="112"/>
      <c r="I4" s="112"/>
      <c r="J4" s="112"/>
    </row>
    <row r="6" ht="12.75">
      <c r="A6" s="39">
        <v>38958</v>
      </c>
    </row>
    <row r="7" ht="12.75">
      <c r="A7" s="39"/>
    </row>
    <row r="8" ht="12.75">
      <c r="A8" s="40"/>
    </row>
    <row r="9" ht="12.75">
      <c r="A9" s="85" t="s">
        <v>97</v>
      </c>
    </row>
    <row r="10" ht="12.75">
      <c r="A10" s="40" t="s">
        <v>39</v>
      </c>
    </row>
    <row r="11" ht="12.75">
      <c r="A11" s="40" t="s">
        <v>40</v>
      </c>
    </row>
    <row r="12" ht="12.75">
      <c r="A12" s="40" t="s">
        <v>41</v>
      </c>
    </row>
    <row r="13" ht="12.75">
      <c r="A13" s="37"/>
    </row>
    <row r="15" spans="1:10" ht="13.5" thickBot="1">
      <c r="A15" s="62" t="s">
        <v>146</v>
      </c>
      <c r="B15" s="25"/>
      <c r="C15" s="25"/>
      <c r="D15" s="25"/>
      <c r="E15" s="25"/>
      <c r="F15" s="25"/>
      <c r="G15" s="25"/>
      <c r="H15" s="38"/>
      <c r="I15" s="38"/>
      <c r="J15" s="25"/>
    </row>
    <row r="16" spans="1:9" ht="12.75">
      <c r="A16" s="5"/>
      <c r="H16" s="5"/>
      <c r="I16" s="5"/>
    </row>
    <row r="17" spans="1:9" ht="12.75">
      <c r="A17" s="32" t="s">
        <v>42</v>
      </c>
      <c r="B17" s="5"/>
      <c r="C17" s="5"/>
      <c r="D17" s="5"/>
      <c r="E17" s="5"/>
      <c r="F17" s="5"/>
      <c r="G17" s="5"/>
      <c r="H17" s="5"/>
      <c r="I17" s="5"/>
    </row>
    <row r="18" spans="1:9" ht="12.75">
      <c r="A18" s="32"/>
      <c r="B18" s="5"/>
      <c r="C18" s="5"/>
      <c r="D18" s="5"/>
      <c r="E18" s="5"/>
      <c r="F18" s="5"/>
      <c r="G18" s="5"/>
      <c r="H18" s="5"/>
      <c r="I18" s="5"/>
    </row>
    <row r="19" spans="1:9" ht="12.75">
      <c r="A19" s="5"/>
      <c r="B19" s="5"/>
      <c r="C19" s="5"/>
      <c r="D19" s="5"/>
      <c r="E19" s="5"/>
      <c r="F19" s="5"/>
      <c r="G19" s="5"/>
      <c r="H19" s="5"/>
      <c r="I19" s="5"/>
    </row>
    <row r="20" spans="1:10" ht="12.75">
      <c r="A20" s="5"/>
      <c r="B20" s="5"/>
      <c r="C20" s="5"/>
      <c r="D20" s="119" t="s">
        <v>84</v>
      </c>
      <c r="E20" s="120"/>
      <c r="F20" s="121"/>
      <c r="G20" s="19"/>
      <c r="H20" s="116" t="s">
        <v>16</v>
      </c>
      <c r="I20" s="117"/>
      <c r="J20" s="118"/>
    </row>
    <row r="21" spans="1:10" ht="12.75">
      <c r="A21" s="5"/>
      <c r="B21" s="5"/>
      <c r="C21" s="5"/>
      <c r="D21" s="17">
        <v>2006</v>
      </c>
      <c r="E21" s="18"/>
      <c r="F21" s="67">
        <v>2005</v>
      </c>
      <c r="G21" s="26"/>
      <c r="H21" s="17">
        <v>2006</v>
      </c>
      <c r="I21" s="18"/>
      <c r="J21" s="67">
        <v>2005</v>
      </c>
    </row>
    <row r="22" spans="1:10" ht="12.75">
      <c r="A22" s="5"/>
      <c r="B22" s="5"/>
      <c r="C22" s="5"/>
      <c r="D22" s="73" t="s">
        <v>92</v>
      </c>
      <c r="E22" s="18"/>
      <c r="F22" s="67" t="s">
        <v>34</v>
      </c>
      <c r="G22" s="26"/>
      <c r="H22" s="17" t="s">
        <v>35</v>
      </c>
      <c r="I22" s="18"/>
      <c r="J22" s="86" t="s">
        <v>98</v>
      </c>
    </row>
    <row r="23" spans="1:10" ht="12.75">
      <c r="A23" s="5"/>
      <c r="B23" s="5"/>
      <c r="C23" s="5"/>
      <c r="D23" s="17" t="s">
        <v>31</v>
      </c>
      <c r="E23" s="18"/>
      <c r="F23" s="67" t="s">
        <v>32</v>
      </c>
      <c r="G23" s="26"/>
      <c r="H23" s="17" t="s">
        <v>31</v>
      </c>
      <c r="I23" s="18"/>
      <c r="J23" s="67" t="s">
        <v>36</v>
      </c>
    </row>
    <row r="24" spans="1:10" ht="12.75">
      <c r="A24" s="5"/>
      <c r="B24" s="5"/>
      <c r="C24" s="5"/>
      <c r="D24" s="66">
        <v>38898</v>
      </c>
      <c r="E24" s="21"/>
      <c r="F24" s="87">
        <v>38533</v>
      </c>
      <c r="G24" s="27"/>
      <c r="H24" s="66">
        <v>38898</v>
      </c>
      <c r="I24" s="72"/>
      <c r="J24" s="68">
        <v>38533</v>
      </c>
    </row>
    <row r="25" spans="1:10" ht="12.75">
      <c r="A25" s="5"/>
      <c r="B25" s="5"/>
      <c r="C25" s="5"/>
      <c r="D25" s="17" t="s">
        <v>13</v>
      </c>
      <c r="E25" s="21"/>
      <c r="F25" s="67" t="s">
        <v>13</v>
      </c>
      <c r="G25" s="26"/>
      <c r="H25" s="17" t="s">
        <v>14</v>
      </c>
      <c r="I25" s="18"/>
      <c r="J25" s="67" t="s">
        <v>14</v>
      </c>
    </row>
    <row r="26" spans="4:10" ht="12.75">
      <c r="D26" s="20"/>
      <c r="E26" s="21"/>
      <c r="F26" s="69"/>
      <c r="H26" s="20"/>
      <c r="I26" s="21"/>
      <c r="J26" s="69"/>
    </row>
    <row r="27" spans="1:18" ht="12.75">
      <c r="A27" s="49" t="s">
        <v>33</v>
      </c>
      <c r="B27" s="50"/>
      <c r="C27" s="50"/>
      <c r="D27" s="101">
        <f>'[8]P&amp;L'!$D$27</f>
        <v>45304.824481874006</v>
      </c>
      <c r="E27" s="51"/>
      <c r="F27" s="96">
        <v>48447</v>
      </c>
      <c r="G27" s="50"/>
      <c r="H27" s="101">
        <f>'[6]M-GER95A.XLS'!$U$127</f>
        <v>163386.824481874</v>
      </c>
      <c r="I27" s="51"/>
      <c r="J27" s="90">
        <f>92974+45538+48447</f>
        <v>186959</v>
      </c>
      <c r="K27" s="53"/>
      <c r="P27" s="53"/>
      <c r="Q27" s="53"/>
      <c r="R27" s="53"/>
    </row>
    <row r="28" spans="1:18" ht="12.75">
      <c r="A28" s="49"/>
      <c r="B28" s="50"/>
      <c r="C28" s="50"/>
      <c r="D28" s="101"/>
      <c r="E28" s="51"/>
      <c r="F28" s="96"/>
      <c r="G28" s="50"/>
      <c r="H28" s="101"/>
      <c r="I28" s="51"/>
      <c r="J28" s="52"/>
      <c r="K28" s="53"/>
      <c r="P28" s="53"/>
      <c r="Q28" s="53"/>
      <c r="R28" s="53"/>
    </row>
    <row r="29" spans="1:18" ht="12.75">
      <c r="A29" s="49" t="s">
        <v>115</v>
      </c>
      <c r="B29" s="50"/>
      <c r="C29" s="50"/>
      <c r="D29" s="101">
        <f>'[8]P&amp;L'!$D$29</f>
        <v>-26446.605632687497</v>
      </c>
      <c r="E29" s="51"/>
      <c r="F29" s="96">
        <v>-24850</v>
      </c>
      <c r="G29" s="50"/>
      <c r="H29" s="101">
        <f>-'[6]M-GER95A.XLS'!$P$671-'[6]M-GER95A.XLS'!$P$682</f>
        <v>-77544.6056326875</v>
      </c>
      <c r="I29" s="51"/>
      <c r="J29" s="52">
        <f>-22454-28100-21760-24850</f>
        <v>-97164</v>
      </c>
      <c r="K29" s="53"/>
      <c r="P29" s="53"/>
      <c r="Q29" s="53"/>
      <c r="R29" s="53"/>
    </row>
    <row r="30" spans="1:18" ht="12.75">
      <c r="A30" s="49"/>
      <c r="B30" s="50"/>
      <c r="C30" s="50"/>
      <c r="D30" s="101"/>
      <c r="E30" s="51"/>
      <c r="F30" s="96"/>
      <c r="G30" s="50"/>
      <c r="H30" s="101"/>
      <c r="I30" s="51"/>
      <c r="J30" s="52"/>
      <c r="K30" s="53"/>
      <c r="P30" s="53"/>
      <c r="Q30" s="53"/>
      <c r="R30" s="53"/>
    </row>
    <row r="31" spans="1:18" ht="12.75">
      <c r="A31" s="49" t="s">
        <v>116</v>
      </c>
      <c r="B31" s="50"/>
      <c r="C31" s="50"/>
      <c r="D31" s="101">
        <f>'[8]P&amp;L'!$D$31</f>
        <v>-1549.663696630003</v>
      </c>
      <c r="E31" s="51"/>
      <c r="F31" s="52">
        <v>-3242</v>
      </c>
      <c r="G31" s="50"/>
      <c r="H31" s="101">
        <f>-'[6]M-GER95A.XLS'!$P$685</f>
        <v>-13153.663696630003</v>
      </c>
      <c r="I31" s="51"/>
      <c r="J31" s="52">
        <f>-3461-3280-3828+F31</f>
        <v>-13811</v>
      </c>
      <c r="K31" s="53"/>
      <c r="P31" s="53"/>
      <c r="Q31" s="53"/>
      <c r="R31" s="53"/>
    </row>
    <row r="32" spans="1:18" ht="12.75">
      <c r="A32" s="49"/>
      <c r="B32" s="50"/>
      <c r="C32" s="50"/>
      <c r="D32" s="101"/>
      <c r="E32" s="51"/>
      <c r="F32" s="52"/>
      <c r="G32" s="50"/>
      <c r="H32" s="101"/>
      <c r="I32" s="51"/>
      <c r="J32" s="52"/>
      <c r="K32" s="53"/>
      <c r="P32" s="53"/>
      <c r="Q32" s="53"/>
      <c r="R32" s="53"/>
    </row>
    <row r="33" spans="1:18" ht="12.75">
      <c r="A33" s="60" t="s">
        <v>117</v>
      </c>
      <c r="B33" s="50"/>
      <c r="C33" s="50"/>
      <c r="D33" s="101">
        <f>'[8]P&amp;L'!$D$33</f>
        <v>-14409.210241430002</v>
      </c>
      <c r="E33" s="51"/>
      <c r="F33" s="52">
        <v>-20642</v>
      </c>
      <c r="G33" s="50"/>
      <c r="H33" s="101">
        <f>-'[6]M-GER95A.XLS'!$P$689</f>
        <v>-65392.21024143</v>
      </c>
      <c r="I33" s="51"/>
      <c r="J33" s="52">
        <f>-14747-13460-18336+F33</f>
        <v>-67185</v>
      </c>
      <c r="K33" s="53"/>
      <c r="P33" s="53"/>
      <c r="Q33" s="53"/>
      <c r="R33" s="53"/>
    </row>
    <row r="34" spans="1:18" ht="12.75">
      <c r="A34" s="60"/>
      <c r="B34" s="50"/>
      <c r="C34" s="50"/>
      <c r="D34" s="101"/>
      <c r="E34" s="51"/>
      <c r="F34" s="52"/>
      <c r="G34" s="50"/>
      <c r="H34" s="101"/>
      <c r="I34" s="51"/>
      <c r="J34" s="52"/>
      <c r="K34" s="53"/>
      <c r="P34" s="53"/>
      <c r="Q34" s="53"/>
      <c r="R34" s="53"/>
    </row>
    <row r="35" spans="1:18" ht="12.75">
      <c r="A35" s="49" t="s">
        <v>43</v>
      </c>
      <c r="D35" s="102">
        <f>'[8]P&amp;L'!$D$35</f>
        <v>1308.5320505425025</v>
      </c>
      <c r="E35" s="51"/>
      <c r="F35" s="55">
        <v>-6998</v>
      </c>
      <c r="G35" s="50"/>
      <c r="H35" s="102">
        <f>'[6]M-GER95A.XLS'!$N$648</f>
        <v>10382.532050542502</v>
      </c>
      <c r="I35" s="51"/>
      <c r="J35" s="55">
        <f>4593+6093+7063+F35</f>
        <v>10751</v>
      </c>
      <c r="K35" s="53"/>
      <c r="P35" s="53"/>
      <c r="Q35" s="53"/>
      <c r="R35" s="53"/>
    </row>
    <row r="36" spans="1:18" ht="12.75">
      <c r="A36" s="49"/>
      <c r="B36" s="50"/>
      <c r="C36" s="50"/>
      <c r="D36" s="101"/>
      <c r="E36" s="51"/>
      <c r="F36" s="52"/>
      <c r="G36" s="50"/>
      <c r="H36" s="101"/>
      <c r="I36" s="51"/>
      <c r="J36" s="52"/>
      <c r="K36" s="53"/>
      <c r="P36" s="53"/>
      <c r="Q36" s="53"/>
      <c r="R36" s="53"/>
    </row>
    <row r="37" spans="1:18" ht="12.75">
      <c r="A37" s="60" t="s">
        <v>153</v>
      </c>
      <c r="B37" s="75"/>
      <c r="C37" s="75"/>
      <c r="D37" s="101">
        <f>SUM(D27:D35)</f>
        <v>4207.876961669006</v>
      </c>
      <c r="E37" s="51"/>
      <c r="F37" s="52">
        <f>SUM(F27:F35)</f>
        <v>-7285</v>
      </c>
      <c r="G37" s="50"/>
      <c r="H37" s="101">
        <f>SUM(H27:H35)</f>
        <v>17678.87696166901</v>
      </c>
      <c r="I37" s="51"/>
      <c r="J37" s="52">
        <f>SUM(J27:J35)</f>
        <v>19550</v>
      </c>
      <c r="K37" s="53"/>
      <c r="P37" s="53"/>
      <c r="Q37" s="53"/>
      <c r="R37" s="53"/>
    </row>
    <row r="38" spans="1:18" ht="12.75">
      <c r="A38" s="49"/>
      <c r="B38" s="50"/>
      <c r="C38" s="50"/>
      <c r="D38" s="101"/>
      <c r="E38" s="51"/>
      <c r="F38" s="52"/>
      <c r="G38" s="50"/>
      <c r="H38" s="101"/>
      <c r="I38" s="51"/>
      <c r="J38" s="52"/>
      <c r="K38" s="53"/>
      <c r="P38" s="53"/>
      <c r="Q38" s="53"/>
      <c r="R38" s="53"/>
    </row>
    <row r="39" spans="1:18" ht="12.75">
      <c r="A39" s="49" t="s">
        <v>44</v>
      </c>
      <c r="B39" s="84" t="s">
        <v>86</v>
      </c>
      <c r="C39" s="75"/>
      <c r="D39" s="101">
        <f>'[8]P&amp;L'!$D$39</f>
        <v>-432.60483999999815</v>
      </c>
      <c r="E39" s="51"/>
      <c r="F39" s="52">
        <v>-572</v>
      </c>
      <c r="G39" s="50"/>
      <c r="H39" s="101">
        <f>-'[6]M-GER95A.XLS'!$P$695</f>
        <v>-2714.604839999998</v>
      </c>
      <c r="I39" s="51"/>
      <c r="J39" s="52">
        <f>-1183-654+F39</f>
        <v>-2409</v>
      </c>
      <c r="K39" s="53"/>
      <c r="P39" s="53"/>
      <c r="Q39" s="53"/>
      <c r="R39" s="53"/>
    </row>
    <row r="40" spans="1:18" ht="12.75">
      <c r="A40" s="49"/>
      <c r="B40" s="84"/>
      <c r="C40" s="75"/>
      <c r="D40" s="101"/>
      <c r="E40" s="51"/>
      <c r="F40" s="52"/>
      <c r="G40" s="50"/>
      <c r="H40" s="101"/>
      <c r="I40" s="51"/>
      <c r="J40" s="52"/>
      <c r="K40" s="53"/>
      <c r="P40" s="53"/>
      <c r="Q40" s="53"/>
      <c r="R40" s="53"/>
    </row>
    <row r="41" spans="1:18" ht="12.75">
      <c r="A41" s="60" t="s">
        <v>134</v>
      </c>
      <c r="B41" s="84" t="s">
        <v>102</v>
      </c>
      <c r="C41" s="75"/>
      <c r="D41" s="101">
        <f>'[8]P&amp;L'!$D$41</f>
        <v>7404.31275</v>
      </c>
      <c r="E41" s="51"/>
      <c r="F41" s="52">
        <v>341</v>
      </c>
      <c r="G41" s="50"/>
      <c r="H41" s="101">
        <f>'[6]M-GER95A.XLS'!$U$231</f>
        <v>7256.31275</v>
      </c>
      <c r="I41" s="51"/>
      <c r="J41" s="90">
        <f>784+2403+F41</f>
        <v>3528</v>
      </c>
      <c r="K41" s="53"/>
      <c r="P41" s="53"/>
      <c r="Q41" s="53"/>
      <c r="R41" s="53"/>
    </row>
    <row r="42" spans="1:18" ht="12.75">
      <c r="A42" s="49"/>
      <c r="B42" s="50"/>
      <c r="C42" s="50"/>
      <c r="D42" s="101"/>
      <c r="E42" s="51"/>
      <c r="F42" s="52"/>
      <c r="G42" s="50"/>
      <c r="H42" s="101"/>
      <c r="I42" s="51"/>
      <c r="J42" s="52"/>
      <c r="K42" s="53"/>
      <c r="P42" s="53"/>
      <c r="Q42" s="53"/>
      <c r="R42" s="53"/>
    </row>
    <row r="43" spans="1:18" ht="12.75">
      <c r="A43" s="49" t="s">
        <v>45</v>
      </c>
      <c r="B43" s="50"/>
      <c r="C43" s="50"/>
      <c r="D43" s="102">
        <v>932</v>
      </c>
      <c r="E43" s="51"/>
      <c r="F43" s="55">
        <v>567</v>
      </c>
      <c r="G43" s="50"/>
      <c r="H43" s="102">
        <f>'[6]M-GER95A.XLS'!$U$232</f>
        <v>2286.2835</v>
      </c>
      <c r="I43" s="51"/>
      <c r="J43" s="55">
        <f>2309+441+F43</f>
        <v>3317</v>
      </c>
      <c r="K43" s="53"/>
      <c r="P43" s="53"/>
      <c r="Q43" s="53"/>
      <c r="R43" s="53"/>
    </row>
    <row r="44" spans="1:18" ht="12.75">
      <c r="A44" s="49"/>
      <c r="B44" s="50"/>
      <c r="C44" s="50"/>
      <c r="D44" s="101"/>
      <c r="E44" s="51"/>
      <c r="F44" s="52"/>
      <c r="G44" s="50"/>
      <c r="H44" s="101"/>
      <c r="I44" s="51"/>
      <c r="J44" s="52"/>
      <c r="K44" s="53"/>
      <c r="P44" s="53"/>
      <c r="Q44" s="53"/>
      <c r="R44" s="53"/>
    </row>
    <row r="45" spans="1:18" ht="12.75">
      <c r="A45" s="60" t="s">
        <v>154</v>
      </c>
      <c r="B45" s="84" t="s">
        <v>99</v>
      </c>
      <c r="C45" s="50"/>
      <c r="D45" s="101">
        <f>SUM(D37:D43)-1</f>
        <v>12110.584871669009</v>
      </c>
      <c r="E45" s="51"/>
      <c r="F45" s="52">
        <f>SUM(F37:F43)</f>
        <v>-6949</v>
      </c>
      <c r="G45" s="50"/>
      <c r="H45" s="101">
        <f>SUM(H37:H43)-1</f>
        <v>24505.868371669014</v>
      </c>
      <c r="I45" s="51"/>
      <c r="J45" s="52">
        <f>SUM(J37:J43)</f>
        <v>23986</v>
      </c>
      <c r="K45" s="53"/>
      <c r="P45" s="53"/>
      <c r="Q45" s="53"/>
      <c r="R45" s="53"/>
    </row>
    <row r="46" spans="1:18" ht="12.75">
      <c r="A46" s="49"/>
      <c r="B46" s="50"/>
      <c r="C46" s="50"/>
      <c r="D46" s="101"/>
      <c r="E46" s="51"/>
      <c r="F46" s="52"/>
      <c r="G46" s="50"/>
      <c r="H46" s="101"/>
      <c r="I46" s="51"/>
      <c r="J46" s="52"/>
      <c r="K46" s="53"/>
      <c r="P46" s="53"/>
      <c r="Q46" s="53"/>
      <c r="R46" s="53"/>
    </row>
    <row r="47" spans="1:18" ht="12.75">
      <c r="A47" s="49" t="s">
        <v>12</v>
      </c>
      <c r="B47" s="50"/>
      <c r="C47" s="50"/>
      <c r="D47" s="102">
        <f>'[8]P&amp;L'!$D$47</f>
        <v>50.98138417500013</v>
      </c>
      <c r="E47" s="51"/>
      <c r="F47" s="55">
        <v>-96</v>
      </c>
      <c r="G47" s="50"/>
      <c r="H47" s="102">
        <f>'[6]M-GER95A.XLS'!$U$234</f>
        <v>-1668.0186158249999</v>
      </c>
      <c r="I47" s="51"/>
      <c r="J47" s="55">
        <f>-2813-1018+F47</f>
        <v>-3927</v>
      </c>
      <c r="K47" s="53"/>
      <c r="P47" s="53"/>
      <c r="Q47" s="53"/>
      <c r="R47" s="53"/>
    </row>
    <row r="48" spans="1:18" ht="12.75">
      <c r="A48" s="49"/>
      <c r="B48" s="50"/>
      <c r="C48" s="50"/>
      <c r="D48" s="101"/>
      <c r="E48" s="51"/>
      <c r="F48" s="52"/>
      <c r="G48" s="50"/>
      <c r="H48" s="101"/>
      <c r="I48" s="51"/>
      <c r="J48" s="52"/>
      <c r="K48" s="53"/>
      <c r="P48" s="53"/>
      <c r="Q48" s="53"/>
      <c r="R48" s="53"/>
    </row>
    <row r="49" spans="1:18" ht="12.75">
      <c r="A49" s="60" t="s">
        <v>155</v>
      </c>
      <c r="B49" s="50"/>
      <c r="C49" s="50"/>
      <c r="D49" s="101">
        <f>SUM(D45:D47)</f>
        <v>12161.566255844009</v>
      </c>
      <c r="E49" s="51"/>
      <c r="F49" s="52">
        <f>SUM(F45:F47)</f>
        <v>-7045</v>
      </c>
      <c r="G49" s="50"/>
      <c r="H49" s="101">
        <f>SUM(H45:H47)</f>
        <v>22837.849755844014</v>
      </c>
      <c r="I49" s="51"/>
      <c r="J49" s="52">
        <f>SUM(J45:J47)</f>
        <v>20059</v>
      </c>
      <c r="K49" s="53"/>
      <c r="P49" s="53"/>
      <c r="Q49" s="53"/>
      <c r="R49" s="53"/>
    </row>
    <row r="50" spans="1:18" ht="12.75">
      <c r="A50" s="49"/>
      <c r="B50" s="50"/>
      <c r="C50" s="50"/>
      <c r="D50" s="101"/>
      <c r="E50" s="51"/>
      <c r="F50" s="52"/>
      <c r="G50" s="50"/>
      <c r="H50" s="101"/>
      <c r="I50" s="51"/>
      <c r="J50" s="52"/>
      <c r="K50" s="53"/>
      <c r="P50" s="53"/>
      <c r="Q50" s="53"/>
      <c r="R50" s="53"/>
    </row>
    <row r="51" spans="1:18" ht="12.75">
      <c r="A51" s="49" t="s">
        <v>10</v>
      </c>
      <c r="B51" s="50"/>
      <c r="C51" s="50"/>
      <c r="D51" s="101">
        <v>-243</v>
      </c>
      <c r="E51" s="51"/>
      <c r="F51" s="52">
        <v>124</v>
      </c>
      <c r="G51" s="50"/>
      <c r="H51" s="101">
        <f>'[6]M-GER95A.XLS'!$U$242+'[6]M-GER95A.XLS'!$U$244-1</f>
        <v>-1699.38707468657</v>
      </c>
      <c r="I51" s="51"/>
      <c r="J51" s="52">
        <f>-2039-756+F51</f>
        <v>-2671</v>
      </c>
      <c r="K51" s="53"/>
      <c r="P51" s="53"/>
      <c r="Q51" s="53"/>
      <c r="R51" s="53"/>
    </row>
    <row r="52" spans="1:18" ht="12.75">
      <c r="A52" s="49"/>
      <c r="B52" s="50"/>
      <c r="C52" s="50"/>
      <c r="D52" s="101"/>
      <c r="E52" s="51"/>
      <c r="F52" s="52"/>
      <c r="G52" s="50"/>
      <c r="H52" s="101"/>
      <c r="I52" s="51"/>
      <c r="J52" s="52"/>
      <c r="K52" s="53"/>
      <c r="P52" s="53"/>
      <c r="Q52" s="53"/>
      <c r="R52" s="53"/>
    </row>
    <row r="53" spans="1:18" ht="13.5" thickBot="1">
      <c r="A53" s="60" t="s">
        <v>156</v>
      </c>
      <c r="B53" s="50"/>
      <c r="C53" s="50"/>
      <c r="D53" s="103">
        <f>SUM(D49:D51)</f>
        <v>11918.566255844009</v>
      </c>
      <c r="E53" s="51"/>
      <c r="F53" s="70">
        <f>SUM(F49:F52)</f>
        <v>-6921</v>
      </c>
      <c r="G53" s="50"/>
      <c r="H53" s="103">
        <f>SUM(H49:H52)+1</f>
        <v>21139.462681157445</v>
      </c>
      <c r="I53" s="51"/>
      <c r="J53" s="70">
        <f>SUM(J49:J52)</f>
        <v>17388</v>
      </c>
      <c r="K53" s="53"/>
      <c r="P53" s="53"/>
      <c r="Q53" s="53"/>
      <c r="R53" s="53"/>
    </row>
    <row r="54" spans="1:18" ht="12.75">
      <c r="A54" s="49"/>
      <c r="B54" s="50"/>
      <c r="C54" s="50"/>
      <c r="D54" s="101"/>
      <c r="E54" s="51"/>
      <c r="F54" s="52"/>
      <c r="G54" s="50"/>
      <c r="H54" s="101"/>
      <c r="I54" s="51"/>
      <c r="J54" s="52"/>
      <c r="P54" s="53"/>
      <c r="Q54" s="53"/>
      <c r="R54" s="53"/>
    </row>
    <row r="55" spans="1:18" ht="12.75">
      <c r="A55" s="49"/>
      <c r="B55" s="50"/>
      <c r="C55" s="50"/>
      <c r="D55" s="101"/>
      <c r="E55" s="51"/>
      <c r="F55" s="52"/>
      <c r="G55" s="50"/>
      <c r="H55" s="101"/>
      <c r="I55" s="51"/>
      <c r="J55" s="52"/>
      <c r="K55" s="53"/>
      <c r="P55" s="53"/>
      <c r="Q55" s="53"/>
      <c r="R55" s="53"/>
    </row>
    <row r="56" spans="1:18" ht="12.75">
      <c r="A56" s="60" t="s">
        <v>157</v>
      </c>
      <c r="B56" s="50"/>
      <c r="C56" s="50"/>
      <c r="D56" s="101"/>
      <c r="E56" s="51"/>
      <c r="F56" s="52"/>
      <c r="G56" s="50"/>
      <c r="H56" s="101"/>
      <c r="I56" s="51"/>
      <c r="J56" s="71"/>
      <c r="K56" s="53"/>
      <c r="P56" s="53"/>
      <c r="Q56" s="53"/>
      <c r="R56" s="53"/>
    </row>
    <row r="57" spans="1:18" ht="12.75">
      <c r="A57" s="54" t="s">
        <v>46</v>
      </c>
      <c r="B57" s="50"/>
      <c r="C57" s="50"/>
      <c r="D57" s="105">
        <f>'[8]P&amp;L'!$D$57</f>
        <v>1.9739023758997978</v>
      </c>
      <c r="E57" s="51"/>
      <c r="F57" s="92">
        <v>-1.14</v>
      </c>
      <c r="G57" s="50"/>
      <c r="H57" s="104">
        <f>'[7]June06'!$C$46</f>
        <v>3.4939023758997974</v>
      </c>
      <c r="I57" s="51"/>
      <c r="J57" s="71">
        <f>4+F57</f>
        <v>2.8600000000000003</v>
      </c>
      <c r="K57" s="53"/>
      <c r="P57" s="53"/>
      <c r="Q57" s="53"/>
      <c r="R57" s="53"/>
    </row>
    <row r="58" spans="1:18" ht="12.75">
      <c r="A58" s="54" t="s">
        <v>47</v>
      </c>
      <c r="B58" s="50"/>
      <c r="C58" s="50"/>
      <c r="D58" s="105">
        <f>'[8]P&amp;L'!$D$58</f>
        <v>1.6824270357242612</v>
      </c>
      <c r="E58" s="51"/>
      <c r="F58" s="92">
        <v>-0.98</v>
      </c>
      <c r="G58" s="50"/>
      <c r="H58" s="104">
        <f>'[7]June06'!$C$58</f>
        <v>2.9824270357242613</v>
      </c>
      <c r="I58" s="51"/>
      <c r="J58" s="71">
        <f>3.42+F58</f>
        <v>2.44</v>
      </c>
      <c r="K58" s="53"/>
      <c r="P58" s="53"/>
      <c r="Q58" s="53"/>
      <c r="R58" s="53"/>
    </row>
    <row r="59" spans="1:18" ht="12.75">
      <c r="A59" s="49"/>
      <c r="B59" s="50"/>
      <c r="C59" s="50"/>
      <c r="D59" s="102"/>
      <c r="E59" s="56"/>
      <c r="F59" s="55"/>
      <c r="G59" s="50"/>
      <c r="H59" s="102"/>
      <c r="I59" s="56"/>
      <c r="J59" s="55"/>
      <c r="K59" s="53"/>
      <c r="P59" s="53"/>
      <c r="Q59" s="53"/>
      <c r="R59" s="53"/>
    </row>
    <row r="60" spans="1:18" ht="12.75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3"/>
      <c r="P60" s="53"/>
      <c r="Q60" s="53"/>
      <c r="R60" s="53"/>
    </row>
    <row r="61" spans="1:18" ht="12.75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3"/>
      <c r="P61" s="53"/>
      <c r="Q61" s="53"/>
      <c r="R61" s="53"/>
    </row>
    <row r="62" spans="1:18" ht="12.75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3"/>
      <c r="P62" s="53"/>
      <c r="Q62" s="53"/>
      <c r="R62" s="53"/>
    </row>
    <row r="63" spans="1:18" ht="12.75">
      <c r="A63" s="60" t="s">
        <v>91</v>
      </c>
      <c r="B63" s="50"/>
      <c r="C63" s="50"/>
      <c r="D63" s="50"/>
      <c r="E63" s="50"/>
      <c r="F63" s="50"/>
      <c r="G63" s="50"/>
      <c r="H63" s="50"/>
      <c r="I63" s="50"/>
      <c r="J63" s="50"/>
      <c r="K63" s="53"/>
      <c r="P63" s="53"/>
      <c r="Q63" s="53"/>
      <c r="R63" s="53"/>
    </row>
    <row r="64" spans="1:18" ht="12.75">
      <c r="A64" s="61" t="s">
        <v>182</v>
      </c>
      <c r="B64" s="50"/>
      <c r="C64" s="50"/>
      <c r="D64" s="50"/>
      <c r="E64" s="50"/>
      <c r="F64" s="50"/>
      <c r="G64" s="50"/>
      <c r="H64" s="50"/>
      <c r="I64" s="50"/>
      <c r="J64" s="50"/>
      <c r="K64" s="53"/>
      <c r="P64" s="53"/>
      <c r="Q64" s="53"/>
      <c r="R64" s="53"/>
    </row>
    <row r="65" spans="1:18" ht="12.75">
      <c r="A65" s="61" t="s">
        <v>181</v>
      </c>
      <c r="B65" s="50"/>
      <c r="C65" s="50"/>
      <c r="D65" s="50"/>
      <c r="E65" s="50"/>
      <c r="F65" s="50"/>
      <c r="G65" s="50"/>
      <c r="H65" s="50"/>
      <c r="I65" s="50"/>
      <c r="J65" s="50"/>
      <c r="K65" s="53"/>
      <c r="P65" s="53"/>
      <c r="Q65" s="53"/>
      <c r="R65" s="53"/>
    </row>
    <row r="66" spans="1:18" ht="12.75">
      <c r="A66" s="108" t="s">
        <v>180</v>
      </c>
      <c r="B66" s="50"/>
      <c r="C66" s="50"/>
      <c r="D66" s="50"/>
      <c r="E66" s="50"/>
      <c r="F66" s="50"/>
      <c r="G66" s="50"/>
      <c r="H66" s="50"/>
      <c r="I66" s="50"/>
      <c r="J66" s="50"/>
      <c r="K66" s="53"/>
      <c r="L66" s="53"/>
      <c r="M66" s="53"/>
      <c r="N66" s="53"/>
      <c r="O66" s="53"/>
      <c r="P66" s="53"/>
      <c r="Q66" s="53"/>
      <c r="R66" s="53"/>
    </row>
    <row r="67" spans="1:18" ht="12.7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3"/>
      <c r="L67" s="53"/>
      <c r="M67" s="53"/>
      <c r="N67" s="53"/>
      <c r="O67" s="53"/>
      <c r="P67" s="53"/>
      <c r="Q67" s="53"/>
      <c r="R67" s="53"/>
    </row>
    <row r="68" spans="1:18" ht="12.75">
      <c r="A68" s="60" t="s">
        <v>94</v>
      </c>
      <c r="B68" s="50"/>
      <c r="C68" s="50"/>
      <c r="D68" s="50"/>
      <c r="E68" s="50"/>
      <c r="F68" s="50"/>
      <c r="G68" s="50"/>
      <c r="H68" s="50"/>
      <c r="I68" s="50"/>
      <c r="J68" s="50"/>
      <c r="K68" s="53"/>
      <c r="L68" s="53"/>
      <c r="M68" s="53"/>
      <c r="N68" s="53"/>
      <c r="O68" s="53"/>
      <c r="P68" s="53"/>
      <c r="Q68" s="53"/>
      <c r="R68" s="53"/>
    </row>
    <row r="69" spans="1:18" ht="12.75">
      <c r="A69" s="61" t="s">
        <v>135</v>
      </c>
      <c r="B69" s="50"/>
      <c r="C69" s="50"/>
      <c r="D69" s="91" t="s">
        <v>118</v>
      </c>
      <c r="F69" s="91" t="s">
        <v>118</v>
      </c>
      <c r="G69" s="50"/>
      <c r="H69" s="81" t="s">
        <v>160</v>
      </c>
      <c r="I69" s="80"/>
      <c r="J69" s="81" t="s">
        <v>160</v>
      </c>
      <c r="K69" s="53"/>
      <c r="L69" s="53"/>
      <c r="M69" s="53"/>
      <c r="N69" s="53"/>
      <c r="O69" s="53"/>
      <c r="P69" s="53"/>
      <c r="Q69" s="53"/>
      <c r="R69" s="53"/>
    </row>
    <row r="70" spans="1:18" ht="12.75">
      <c r="A70" s="49"/>
      <c r="B70" s="50"/>
      <c r="C70" s="50"/>
      <c r="D70" s="82" t="s">
        <v>158</v>
      </c>
      <c r="E70" s="78"/>
      <c r="F70" s="83" t="s">
        <v>159</v>
      </c>
      <c r="G70" s="50"/>
      <c r="H70" s="82" t="str">
        <f>D70</f>
        <v>30/6/2006</v>
      </c>
      <c r="I70" s="78"/>
      <c r="J70" s="83" t="str">
        <f>F70</f>
        <v>30/6/2005</v>
      </c>
      <c r="K70" s="53"/>
      <c r="L70" s="53"/>
      <c r="M70" s="53"/>
      <c r="N70" s="53"/>
      <c r="O70" s="53"/>
      <c r="P70" s="53"/>
      <c r="Q70" s="53"/>
      <c r="R70" s="53"/>
    </row>
    <row r="71" spans="1:18" ht="12.75">
      <c r="A71" s="49"/>
      <c r="B71" s="50"/>
      <c r="C71" s="50"/>
      <c r="D71" s="65" t="s">
        <v>13</v>
      </c>
      <c r="E71" s="50"/>
      <c r="F71" s="65" t="s">
        <v>13</v>
      </c>
      <c r="G71" s="50"/>
      <c r="H71" s="65" t="s">
        <v>13</v>
      </c>
      <c r="I71" s="50"/>
      <c r="J71" s="65" t="s">
        <v>13</v>
      </c>
      <c r="K71" s="53"/>
      <c r="L71" s="53"/>
      <c r="M71" s="53"/>
      <c r="N71" s="53"/>
      <c r="O71" s="53"/>
      <c r="P71" s="53"/>
      <c r="Q71" s="53"/>
      <c r="R71" s="53"/>
    </row>
    <row r="72" spans="1:18" ht="12.75">
      <c r="A72" s="49"/>
      <c r="B72" s="50"/>
      <c r="C72" s="50"/>
      <c r="G72" s="50"/>
      <c r="H72" s="65"/>
      <c r="I72" s="50"/>
      <c r="J72" s="65"/>
      <c r="K72" s="53"/>
      <c r="L72" s="53"/>
      <c r="M72" s="53"/>
      <c r="N72" s="53"/>
      <c r="O72" s="53"/>
      <c r="P72" s="53"/>
      <c r="Q72" s="53"/>
      <c r="R72" s="53"/>
    </row>
    <row r="73" spans="1:18" ht="12.75">
      <c r="A73" s="61" t="s">
        <v>139</v>
      </c>
      <c r="B73" s="50"/>
      <c r="C73" s="50"/>
      <c r="G73" s="50"/>
      <c r="H73" s="65"/>
      <c r="I73" s="50"/>
      <c r="J73" s="65"/>
      <c r="K73" s="53"/>
      <c r="L73" s="53"/>
      <c r="M73" s="53"/>
      <c r="N73" s="53"/>
      <c r="O73" s="53"/>
      <c r="P73" s="53"/>
      <c r="Q73" s="53"/>
      <c r="R73" s="53"/>
    </row>
    <row r="74" spans="1:18" ht="12.75">
      <c r="A74" s="61" t="s">
        <v>177</v>
      </c>
      <c r="B74" s="50"/>
      <c r="C74" s="50"/>
      <c r="D74" s="53">
        <v>0</v>
      </c>
      <c r="F74" s="53">
        <v>0</v>
      </c>
      <c r="G74" s="50"/>
      <c r="H74" s="53">
        <v>0</v>
      </c>
      <c r="I74" s="50"/>
      <c r="J74" s="65">
        <v>784</v>
      </c>
      <c r="K74" s="53"/>
      <c r="L74" s="53"/>
      <c r="M74" s="53"/>
      <c r="N74" s="53"/>
      <c r="O74" s="53"/>
      <c r="P74" s="53"/>
      <c r="Q74" s="53"/>
      <c r="R74" s="53"/>
    </row>
    <row r="75" spans="1:18" ht="12.75">
      <c r="A75" s="61" t="s">
        <v>183</v>
      </c>
      <c r="B75" s="50"/>
      <c r="C75" s="50"/>
      <c r="D75" s="53"/>
      <c r="F75" s="53"/>
      <c r="G75" s="50"/>
      <c r="H75" s="53"/>
      <c r="I75" s="50"/>
      <c r="J75" s="65"/>
      <c r="K75" s="53"/>
      <c r="L75" s="53"/>
      <c r="M75" s="53"/>
      <c r="N75" s="53"/>
      <c r="O75" s="53"/>
      <c r="P75" s="53"/>
      <c r="Q75" s="53"/>
      <c r="R75" s="53"/>
    </row>
    <row r="76" spans="1:18" ht="12.75">
      <c r="A76" s="61" t="s">
        <v>138</v>
      </c>
      <c r="B76" s="50"/>
      <c r="C76" s="50"/>
      <c r="D76" s="53">
        <v>8048</v>
      </c>
      <c r="F76" s="53">
        <v>1214</v>
      </c>
      <c r="G76" s="50"/>
      <c r="H76" s="53">
        <v>8048</v>
      </c>
      <c r="I76" s="50"/>
      <c r="J76" s="65">
        <f>2403+1214</f>
        <v>3617</v>
      </c>
      <c r="K76" s="53"/>
      <c r="L76" s="53"/>
      <c r="M76" s="53"/>
      <c r="N76" s="53"/>
      <c r="O76" s="53"/>
      <c r="P76" s="53"/>
      <c r="Q76" s="53"/>
      <c r="R76" s="53"/>
    </row>
    <row r="77" spans="1:18" ht="12.75">
      <c r="A77" s="61" t="s">
        <v>161</v>
      </c>
      <c r="B77" s="50"/>
      <c r="C77" s="50"/>
      <c r="D77" s="53">
        <f>H77</f>
        <v>-644</v>
      </c>
      <c r="F77" s="53">
        <v>-1150</v>
      </c>
      <c r="G77" s="50"/>
      <c r="H77" s="53">
        <v>-644</v>
      </c>
      <c r="I77" s="50"/>
      <c r="J77" s="65">
        <v>-1150</v>
      </c>
      <c r="K77" s="53"/>
      <c r="L77" s="53"/>
      <c r="M77" s="53"/>
      <c r="N77" s="53"/>
      <c r="O77" s="53"/>
      <c r="P77" s="53"/>
      <c r="Q77" s="53"/>
      <c r="R77" s="53"/>
    </row>
    <row r="78" spans="1:18" ht="12.75">
      <c r="A78" s="61" t="s">
        <v>132</v>
      </c>
      <c r="B78" s="50"/>
      <c r="C78" s="51"/>
      <c r="D78" s="88">
        <v>0</v>
      </c>
      <c r="F78" s="53">
        <v>277</v>
      </c>
      <c r="H78" s="51">
        <v>371</v>
      </c>
      <c r="I78" s="51"/>
      <c r="J78" s="51">
        <v>277</v>
      </c>
      <c r="K78" s="53"/>
      <c r="L78" s="53"/>
      <c r="M78" s="53"/>
      <c r="N78" s="53"/>
      <c r="O78" s="53"/>
      <c r="P78" s="53"/>
      <c r="Q78" s="53"/>
      <c r="R78" s="53"/>
    </row>
    <row r="79" spans="1:18" ht="12.75">
      <c r="A79" s="61" t="s">
        <v>133</v>
      </c>
      <c r="B79" s="50"/>
      <c r="C79" s="51"/>
      <c r="D79" s="98">
        <v>0</v>
      </c>
      <c r="F79" s="98">
        <v>0</v>
      </c>
      <c r="H79" s="56">
        <v>-519</v>
      </c>
      <c r="I79" s="51"/>
      <c r="J79" s="56">
        <v>0</v>
      </c>
      <c r="K79" s="53"/>
      <c r="L79" s="53"/>
      <c r="M79" s="53"/>
      <c r="N79" s="53"/>
      <c r="O79" s="53"/>
      <c r="P79" s="53"/>
      <c r="Q79" s="53"/>
      <c r="R79" s="53"/>
    </row>
    <row r="80" spans="1:18" ht="12.75">
      <c r="A80" s="61"/>
      <c r="B80" s="50"/>
      <c r="C80" s="51"/>
      <c r="D80" s="51"/>
      <c r="F80" s="53"/>
      <c r="H80" s="51"/>
      <c r="I80" s="51"/>
      <c r="J80" s="51"/>
      <c r="K80" s="53"/>
      <c r="L80" s="53"/>
      <c r="M80" s="53"/>
      <c r="N80" s="53"/>
      <c r="O80" s="53"/>
      <c r="P80" s="53"/>
      <c r="Q80" s="53"/>
      <c r="R80" s="53"/>
    </row>
    <row r="81" spans="1:18" ht="13.5" thickBot="1">
      <c r="A81" s="49"/>
      <c r="B81" s="50"/>
      <c r="C81" s="50"/>
      <c r="D81" s="99">
        <f>D77+D76</f>
        <v>7404</v>
      </c>
      <c r="F81" s="100">
        <f>F76+F78+F77</f>
        <v>341</v>
      </c>
      <c r="H81" s="107">
        <f>H79+H78+H77+H76</f>
        <v>7256</v>
      </c>
      <c r="I81" s="51"/>
      <c r="J81" s="95">
        <f>J74+J76+J78+J77</f>
        <v>3528</v>
      </c>
      <c r="K81" s="88"/>
      <c r="L81" s="53"/>
      <c r="M81" s="53"/>
      <c r="N81" s="53"/>
      <c r="O81" s="53"/>
      <c r="P81" s="53"/>
      <c r="Q81" s="53"/>
      <c r="R81" s="53"/>
    </row>
    <row r="82" spans="1:18" ht="13.5" thickTop="1">
      <c r="A82" s="49"/>
      <c r="B82" s="50"/>
      <c r="C82" s="50"/>
      <c r="H82" s="51"/>
      <c r="I82" s="51"/>
      <c r="J82" s="51"/>
      <c r="K82" s="88"/>
      <c r="L82" s="53"/>
      <c r="M82" s="53"/>
      <c r="N82" s="53"/>
      <c r="O82" s="53"/>
      <c r="P82" s="53"/>
      <c r="Q82" s="53"/>
      <c r="R82" s="53"/>
    </row>
    <row r="83" spans="1:18" ht="12.75">
      <c r="A83" s="60" t="s">
        <v>103</v>
      </c>
      <c r="B83" s="50"/>
      <c r="C83" s="50"/>
      <c r="D83" s="50"/>
      <c r="E83" s="50"/>
      <c r="F83" s="50"/>
      <c r="G83" s="50"/>
      <c r="H83" s="50"/>
      <c r="I83" s="50"/>
      <c r="J83" s="50"/>
      <c r="K83" s="53"/>
      <c r="L83" s="53"/>
      <c r="M83" s="53"/>
      <c r="N83" s="53"/>
      <c r="O83" s="53"/>
      <c r="P83" s="53"/>
      <c r="Q83" s="53"/>
      <c r="R83" s="53"/>
    </row>
    <row r="84" spans="1:18" ht="12.75">
      <c r="A84" s="61" t="s">
        <v>162</v>
      </c>
      <c r="B84" s="50"/>
      <c r="C84" s="50"/>
      <c r="D84" s="50"/>
      <c r="E84" s="50"/>
      <c r="F84" s="50"/>
      <c r="G84" s="50"/>
      <c r="H84" s="50"/>
      <c r="I84" s="50"/>
      <c r="J84" s="50"/>
      <c r="K84" s="53"/>
      <c r="L84" s="53"/>
      <c r="M84" s="53"/>
      <c r="N84" s="53"/>
      <c r="O84" s="53"/>
      <c r="P84" s="53"/>
      <c r="Q84" s="53"/>
      <c r="R84" s="53"/>
    </row>
    <row r="85" spans="1:18" ht="12.75">
      <c r="A85" s="61"/>
      <c r="B85" s="50"/>
      <c r="C85" s="50"/>
      <c r="D85" s="50"/>
      <c r="E85" s="50"/>
      <c r="F85" s="50"/>
      <c r="G85" s="50"/>
      <c r="H85" s="50"/>
      <c r="I85" s="50"/>
      <c r="J85" s="50"/>
      <c r="K85" s="53"/>
      <c r="L85" s="53"/>
      <c r="M85" s="53"/>
      <c r="N85" s="53"/>
      <c r="O85" s="53"/>
      <c r="P85" s="53"/>
      <c r="Q85" s="53"/>
      <c r="R85" s="53"/>
    </row>
    <row r="86" spans="1:18" ht="12.75">
      <c r="A86" s="61"/>
      <c r="B86" s="50"/>
      <c r="C86" s="50"/>
      <c r="D86" s="91" t="s">
        <v>118</v>
      </c>
      <c r="F86" s="91" t="s">
        <v>118</v>
      </c>
      <c r="G86" s="50"/>
      <c r="H86" s="81" t="s">
        <v>160</v>
      </c>
      <c r="I86" s="80"/>
      <c r="J86" s="81" t="s">
        <v>160</v>
      </c>
      <c r="K86" s="53"/>
      <c r="L86" s="53"/>
      <c r="M86" s="53"/>
      <c r="N86" s="53"/>
      <c r="O86" s="53"/>
      <c r="P86" s="53"/>
      <c r="Q86" s="53"/>
      <c r="R86" s="53"/>
    </row>
    <row r="87" spans="1:18" ht="12.75">
      <c r="A87" s="61"/>
      <c r="B87" s="50"/>
      <c r="C87" s="50"/>
      <c r="D87" s="82" t="str">
        <f>D70</f>
        <v>30/6/2006</v>
      </c>
      <c r="E87" s="78"/>
      <c r="F87" s="83" t="str">
        <f>F70</f>
        <v>30/6/2005</v>
      </c>
      <c r="G87" s="50"/>
      <c r="H87" s="82" t="str">
        <f>D87</f>
        <v>30/6/2006</v>
      </c>
      <c r="I87" s="78"/>
      <c r="J87" s="83" t="str">
        <f>F87</f>
        <v>30/6/2005</v>
      </c>
      <c r="K87" s="53"/>
      <c r="L87" s="53"/>
      <c r="M87" s="53"/>
      <c r="N87" s="53"/>
      <c r="O87" s="53"/>
      <c r="P87" s="53"/>
      <c r="Q87" s="53"/>
      <c r="R87" s="53"/>
    </row>
    <row r="88" spans="1:18" ht="12.75">
      <c r="A88" s="61"/>
      <c r="B88" s="50"/>
      <c r="C88" s="50"/>
      <c r="D88" s="65" t="s">
        <v>13</v>
      </c>
      <c r="E88" s="50"/>
      <c r="F88" s="65" t="s">
        <v>13</v>
      </c>
      <c r="G88" s="50"/>
      <c r="H88" s="65" t="s">
        <v>13</v>
      </c>
      <c r="I88" s="50"/>
      <c r="J88" s="65" t="s">
        <v>13</v>
      </c>
      <c r="K88" s="53"/>
      <c r="L88" s="53"/>
      <c r="M88" s="53"/>
      <c r="N88" s="53"/>
      <c r="O88" s="53"/>
      <c r="P88" s="53"/>
      <c r="Q88" s="53"/>
      <c r="R88" s="53"/>
    </row>
    <row r="89" spans="1:18" ht="12.75">
      <c r="A89" s="61"/>
      <c r="B89" s="50"/>
      <c r="C89" s="50"/>
      <c r="G89" s="50"/>
      <c r="H89" s="65"/>
      <c r="I89" s="50"/>
      <c r="J89" s="65"/>
      <c r="K89" s="53"/>
      <c r="L89" s="53"/>
      <c r="M89" s="53"/>
      <c r="N89" s="53"/>
      <c r="O89" s="53"/>
      <c r="P89" s="53"/>
      <c r="Q89" s="53"/>
      <c r="R89" s="53"/>
    </row>
    <row r="90" spans="1:18" ht="12.75">
      <c r="A90" s="61" t="s">
        <v>184</v>
      </c>
      <c r="B90" s="50"/>
      <c r="C90" s="50"/>
      <c r="K90" s="53"/>
      <c r="L90" s="53"/>
      <c r="M90" s="53"/>
      <c r="N90" s="53"/>
      <c r="O90" s="53"/>
      <c r="P90" s="53"/>
      <c r="Q90" s="53"/>
      <c r="R90" s="53"/>
    </row>
    <row r="91" spans="1:18" ht="12.75">
      <c r="A91" s="61" t="s">
        <v>185</v>
      </c>
      <c r="B91" s="50"/>
      <c r="C91" s="50"/>
      <c r="D91" s="50">
        <v>-292</v>
      </c>
      <c r="F91" s="94">
        <v>79</v>
      </c>
      <c r="G91" s="50">
        <v>-10068</v>
      </c>
      <c r="H91" s="50">
        <v>-2174</v>
      </c>
      <c r="I91" s="50"/>
      <c r="J91" s="50">
        <v>-4372</v>
      </c>
      <c r="K91" s="53"/>
      <c r="L91" s="53"/>
      <c r="M91" s="53"/>
      <c r="N91" s="53"/>
      <c r="O91" s="53"/>
      <c r="P91" s="53"/>
      <c r="Q91" s="53"/>
      <c r="R91" s="53"/>
    </row>
    <row r="92" spans="1:18" ht="12.75">
      <c r="A92" s="61" t="s">
        <v>163</v>
      </c>
      <c r="B92" s="50"/>
      <c r="C92" s="50"/>
      <c r="D92" s="94">
        <f>'[5]MS trades'!$G$44</f>
        <v>404.6574400000002</v>
      </c>
      <c r="F92" s="94">
        <v>-5766</v>
      </c>
      <c r="G92" s="50"/>
      <c r="H92" s="50">
        <f>'[5]MS trades'!$H$44+1</f>
        <v>617.3862700000002</v>
      </c>
      <c r="I92" s="50"/>
      <c r="J92" s="16">
        <f>259+301+5741-5766</f>
        <v>535</v>
      </c>
      <c r="K92" s="53"/>
      <c r="L92" s="53"/>
      <c r="M92" s="53"/>
      <c r="N92" s="53"/>
      <c r="O92" s="53"/>
      <c r="P92" s="53"/>
      <c r="Q92" s="53"/>
      <c r="R92" s="53"/>
    </row>
    <row r="93" spans="1:18" ht="12.75">
      <c r="A93" s="61" t="s">
        <v>164</v>
      </c>
      <c r="B93" s="50"/>
      <c r="C93" s="50"/>
      <c r="K93" s="53"/>
      <c r="L93" s="53"/>
      <c r="M93" s="53"/>
      <c r="N93" s="53"/>
      <c r="O93" s="53"/>
      <c r="P93" s="53"/>
      <c r="Q93" s="53"/>
      <c r="R93" s="53"/>
    </row>
    <row r="94" spans="1:18" ht="12.75">
      <c r="A94" s="61" t="s">
        <v>142</v>
      </c>
      <c r="B94" s="50"/>
      <c r="C94" s="50"/>
      <c r="D94" s="94">
        <v>503</v>
      </c>
      <c r="F94" s="94">
        <v>-337</v>
      </c>
      <c r="G94" s="50"/>
      <c r="H94" s="50">
        <f>-1307+D94</f>
        <v>-804</v>
      </c>
      <c r="I94" s="50"/>
      <c r="J94" s="16">
        <v>-311</v>
      </c>
      <c r="K94" s="53"/>
      <c r="L94" s="53"/>
      <c r="M94" s="53"/>
      <c r="N94" s="53"/>
      <c r="O94" s="53"/>
      <c r="P94" s="53"/>
      <c r="Q94" s="53"/>
      <c r="R94" s="53"/>
    </row>
    <row r="95" spans="1:18" ht="12.75">
      <c r="A95" s="108" t="s">
        <v>186</v>
      </c>
      <c r="B95" s="50"/>
      <c r="C95" s="50"/>
      <c r="D95" s="94">
        <v>-6</v>
      </c>
      <c r="F95" s="94">
        <v>-7180</v>
      </c>
      <c r="G95" s="50"/>
      <c r="H95" s="50">
        <v>-74</v>
      </c>
      <c r="I95" s="50"/>
      <c r="J95" s="16">
        <v>-7243</v>
      </c>
      <c r="K95" s="53"/>
      <c r="L95" s="53"/>
      <c r="M95" s="53"/>
      <c r="N95" s="53"/>
      <c r="O95" s="53"/>
      <c r="P95" s="53"/>
      <c r="Q95" s="53"/>
      <c r="R95" s="53"/>
    </row>
    <row r="96" spans="4:18" ht="13.5" thickBot="1">
      <c r="D96" s="89"/>
      <c r="F96" s="89"/>
      <c r="G96" s="50"/>
      <c r="H96" s="89"/>
      <c r="J96" s="89"/>
      <c r="K96" s="53"/>
      <c r="L96" s="53"/>
      <c r="M96" s="53"/>
      <c r="N96" s="53"/>
      <c r="O96" s="53"/>
      <c r="P96" s="53"/>
      <c r="Q96" s="53"/>
      <c r="R96" s="53"/>
    </row>
    <row r="97" spans="7:18" ht="13.5" thickTop="1">
      <c r="G97" s="50"/>
      <c r="H97" s="50"/>
      <c r="I97" s="50"/>
      <c r="J97" s="50"/>
      <c r="K97" s="53"/>
      <c r="L97" s="53"/>
      <c r="M97" s="53"/>
      <c r="N97" s="53"/>
      <c r="O97" s="53"/>
      <c r="P97" s="53"/>
      <c r="Q97" s="53"/>
      <c r="R97" s="53"/>
    </row>
    <row r="98" spans="1:18" ht="12.75">
      <c r="A98" s="49"/>
      <c r="B98" s="50"/>
      <c r="C98" s="50"/>
      <c r="D98" s="50"/>
      <c r="E98" s="50"/>
      <c r="F98" s="50"/>
      <c r="G98" s="50"/>
      <c r="H98" s="50"/>
      <c r="I98" s="50"/>
      <c r="J98" s="50"/>
      <c r="K98" s="53"/>
      <c r="L98" s="53"/>
      <c r="M98" s="53"/>
      <c r="N98" s="53"/>
      <c r="O98" s="53"/>
      <c r="P98" s="53"/>
      <c r="Q98" s="53"/>
      <c r="R98" s="53"/>
    </row>
    <row r="99" spans="1:18" ht="12.75">
      <c r="A99" s="49"/>
      <c r="B99" s="50"/>
      <c r="C99" s="50"/>
      <c r="D99" s="50"/>
      <c r="E99" s="50"/>
      <c r="F99" s="50"/>
      <c r="G99" s="50"/>
      <c r="H99" s="50"/>
      <c r="I99" s="50"/>
      <c r="J99" s="50"/>
      <c r="K99" s="53"/>
      <c r="L99" s="53"/>
      <c r="M99" s="53"/>
      <c r="N99" s="53"/>
      <c r="O99" s="53"/>
      <c r="P99" s="53"/>
      <c r="Q99" s="53"/>
      <c r="R99" s="53"/>
    </row>
    <row r="100" spans="1:18" ht="12.75">
      <c r="A100" s="114" t="s">
        <v>140</v>
      </c>
      <c r="B100" s="115"/>
      <c r="C100" s="115"/>
      <c r="D100" s="115"/>
      <c r="E100" s="115"/>
      <c r="F100" s="115"/>
      <c r="G100" s="115"/>
      <c r="H100" s="115"/>
      <c r="I100" s="115"/>
      <c r="J100" s="115"/>
      <c r="K100" s="53"/>
      <c r="L100" s="53"/>
      <c r="M100" s="53"/>
      <c r="N100" s="53"/>
      <c r="O100" s="53"/>
      <c r="P100" s="53"/>
      <c r="Q100" s="53"/>
      <c r="R100" s="53"/>
    </row>
    <row r="101" spans="1:18" ht="12.75">
      <c r="A101" s="49"/>
      <c r="B101" s="50"/>
      <c r="C101" s="50"/>
      <c r="D101" s="50"/>
      <c r="E101" s="50"/>
      <c r="F101" s="50"/>
      <c r="G101" s="50"/>
      <c r="H101" s="50"/>
      <c r="I101" s="50"/>
      <c r="J101" s="50"/>
      <c r="K101" s="53"/>
      <c r="L101" s="53"/>
      <c r="M101" s="53"/>
      <c r="N101" s="53"/>
      <c r="O101" s="53"/>
      <c r="P101" s="53"/>
      <c r="Q101" s="53"/>
      <c r="R101" s="53"/>
    </row>
    <row r="102" spans="1:18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3"/>
      <c r="L102" s="53"/>
      <c r="M102" s="53"/>
      <c r="N102" s="53"/>
      <c r="O102" s="53"/>
      <c r="P102" s="53"/>
      <c r="Q102" s="53"/>
      <c r="R102" s="53"/>
    </row>
    <row r="103" spans="1:18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3"/>
      <c r="L103" s="53"/>
      <c r="M103" s="53"/>
      <c r="N103" s="53"/>
      <c r="O103" s="53"/>
      <c r="P103" s="53"/>
      <c r="Q103" s="53"/>
      <c r="R103" s="53"/>
    </row>
    <row r="104" spans="1:18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3"/>
      <c r="L104" s="53"/>
      <c r="M104" s="53"/>
      <c r="N104" s="53"/>
      <c r="O104" s="53"/>
      <c r="P104" s="53"/>
      <c r="Q104" s="53"/>
      <c r="R104" s="53"/>
    </row>
    <row r="105" spans="1:18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3"/>
      <c r="L105" s="53"/>
      <c r="M105" s="53"/>
      <c r="N105" s="53"/>
      <c r="O105" s="53"/>
      <c r="P105" s="53"/>
      <c r="Q105" s="53"/>
      <c r="R105" s="53"/>
    </row>
    <row r="106" spans="1:18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3"/>
      <c r="L106" s="53"/>
      <c r="M106" s="53"/>
      <c r="N106" s="53"/>
      <c r="O106" s="53"/>
      <c r="P106" s="53"/>
      <c r="Q106" s="53"/>
      <c r="R106" s="53"/>
    </row>
    <row r="107" spans="1:18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3"/>
      <c r="L107" s="53"/>
      <c r="M107" s="53"/>
      <c r="N107" s="53"/>
      <c r="O107" s="53"/>
      <c r="P107" s="53"/>
      <c r="Q107" s="53"/>
      <c r="R107" s="53"/>
    </row>
    <row r="108" spans="1:18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3"/>
      <c r="L108" s="53"/>
      <c r="M108" s="53"/>
      <c r="N108" s="53"/>
      <c r="O108" s="53"/>
      <c r="P108" s="53"/>
      <c r="Q108" s="53"/>
      <c r="R108" s="53"/>
    </row>
    <row r="109" spans="1:18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3"/>
      <c r="L109" s="53"/>
      <c r="M109" s="53"/>
      <c r="N109" s="53"/>
      <c r="O109" s="53"/>
      <c r="P109" s="53"/>
      <c r="Q109" s="53"/>
      <c r="R109" s="53"/>
    </row>
    <row r="110" spans="1:18" ht="12.7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3"/>
      <c r="L110" s="53"/>
      <c r="M110" s="53"/>
      <c r="N110" s="53"/>
      <c r="O110" s="53"/>
      <c r="P110" s="53"/>
      <c r="Q110" s="53"/>
      <c r="R110" s="53"/>
    </row>
    <row r="111" spans="1:18" ht="12.7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3"/>
      <c r="L111" s="53"/>
      <c r="M111" s="53"/>
      <c r="N111" s="53"/>
      <c r="O111" s="53"/>
      <c r="P111" s="53"/>
      <c r="Q111" s="53"/>
      <c r="R111" s="53"/>
    </row>
    <row r="112" spans="1:18" ht="12.7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3"/>
      <c r="L112" s="53"/>
      <c r="M112" s="53"/>
      <c r="N112" s="53"/>
      <c r="O112" s="53"/>
      <c r="P112" s="53"/>
      <c r="Q112" s="53"/>
      <c r="R112" s="53"/>
    </row>
    <row r="113" spans="1:18" ht="12.7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3"/>
      <c r="L113" s="53"/>
      <c r="M113" s="53"/>
      <c r="N113" s="53"/>
      <c r="O113" s="53"/>
      <c r="P113" s="53"/>
      <c r="Q113" s="53"/>
      <c r="R113" s="53"/>
    </row>
    <row r="114" spans="1:18" ht="12.7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3"/>
      <c r="L114" s="53"/>
      <c r="M114" s="53"/>
      <c r="N114" s="53"/>
      <c r="O114" s="53"/>
      <c r="P114" s="53"/>
      <c r="Q114" s="53"/>
      <c r="R114" s="53"/>
    </row>
    <row r="115" spans="1:18" ht="12.7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3"/>
      <c r="L115" s="53"/>
      <c r="M115" s="53"/>
      <c r="N115" s="53"/>
      <c r="O115" s="53"/>
      <c r="P115" s="53"/>
      <c r="Q115" s="53"/>
      <c r="R115" s="53"/>
    </row>
    <row r="116" spans="1:18" ht="12.7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3"/>
      <c r="L116" s="53"/>
      <c r="M116" s="53"/>
      <c r="N116" s="53"/>
      <c r="O116" s="53"/>
      <c r="P116" s="53"/>
      <c r="Q116" s="53"/>
      <c r="R116" s="53"/>
    </row>
    <row r="117" spans="1:18" ht="12.7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3"/>
      <c r="L117" s="53"/>
      <c r="M117" s="53"/>
      <c r="N117" s="53"/>
      <c r="O117" s="53"/>
      <c r="P117" s="53"/>
      <c r="Q117" s="53"/>
      <c r="R117" s="53"/>
    </row>
    <row r="118" spans="1:18" ht="12.7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3"/>
      <c r="L118" s="53"/>
      <c r="M118" s="53"/>
      <c r="N118" s="53"/>
      <c r="O118" s="53"/>
      <c r="P118" s="53"/>
      <c r="Q118" s="53"/>
      <c r="R118" s="53"/>
    </row>
    <row r="119" spans="1:18" ht="12.7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3"/>
      <c r="L119" s="53"/>
      <c r="M119" s="53"/>
      <c r="N119" s="53"/>
      <c r="O119" s="53"/>
      <c r="P119" s="53"/>
      <c r="Q119" s="53"/>
      <c r="R119" s="53"/>
    </row>
    <row r="120" spans="1:18" ht="12.7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3"/>
      <c r="L120" s="53"/>
      <c r="M120" s="53"/>
      <c r="N120" s="53"/>
      <c r="O120" s="53"/>
      <c r="P120" s="53"/>
      <c r="Q120" s="53"/>
      <c r="R120" s="53"/>
    </row>
    <row r="121" spans="1:18" ht="12.7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3"/>
      <c r="L121" s="53"/>
      <c r="M121" s="53"/>
      <c r="N121" s="53"/>
      <c r="O121" s="53"/>
      <c r="P121" s="53"/>
      <c r="Q121" s="53"/>
      <c r="R121" s="53"/>
    </row>
    <row r="122" spans="1:18" ht="12.7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3"/>
      <c r="L122" s="53"/>
      <c r="M122" s="53"/>
      <c r="N122" s="53"/>
      <c r="O122" s="53"/>
      <c r="P122" s="53"/>
      <c r="Q122" s="53"/>
      <c r="R122" s="53"/>
    </row>
    <row r="123" spans="1:18" ht="12.7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3"/>
      <c r="L123" s="53"/>
      <c r="M123" s="53"/>
      <c r="N123" s="53"/>
      <c r="O123" s="53"/>
      <c r="P123" s="53"/>
      <c r="Q123" s="53"/>
      <c r="R123" s="53"/>
    </row>
    <row r="124" spans="1:18" ht="12.7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3"/>
      <c r="L124" s="53"/>
      <c r="M124" s="53"/>
      <c r="N124" s="53"/>
      <c r="O124" s="53"/>
      <c r="P124" s="53"/>
      <c r="Q124" s="53"/>
      <c r="R124" s="53"/>
    </row>
    <row r="125" spans="1:18" ht="12.7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3"/>
      <c r="L125" s="53"/>
      <c r="M125" s="53"/>
      <c r="N125" s="53"/>
      <c r="O125" s="53"/>
      <c r="P125" s="53"/>
      <c r="Q125" s="53"/>
      <c r="R125" s="53"/>
    </row>
    <row r="126" spans="1:18" ht="12.7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3"/>
      <c r="L126" s="53"/>
      <c r="M126" s="53"/>
      <c r="N126" s="53"/>
      <c r="O126" s="53"/>
      <c r="P126" s="53"/>
      <c r="Q126" s="53"/>
      <c r="R126" s="53"/>
    </row>
    <row r="127" spans="1:18" ht="12.7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3"/>
      <c r="L127" s="53"/>
      <c r="M127" s="53"/>
      <c r="N127" s="53"/>
      <c r="O127" s="53"/>
      <c r="P127" s="53"/>
      <c r="Q127" s="53"/>
      <c r="R127" s="53"/>
    </row>
    <row r="128" spans="1:18" ht="12.7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3"/>
      <c r="L128" s="53"/>
      <c r="M128" s="53"/>
      <c r="N128" s="53"/>
      <c r="O128" s="53"/>
      <c r="P128" s="53"/>
      <c r="Q128" s="53"/>
      <c r="R128" s="53"/>
    </row>
    <row r="129" spans="1:18" ht="12.7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3"/>
      <c r="L129" s="53"/>
      <c r="M129" s="53"/>
      <c r="N129" s="53"/>
      <c r="O129" s="53"/>
      <c r="P129" s="53"/>
      <c r="Q129" s="53"/>
      <c r="R129" s="53"/>
    </row>
    <row r="130" spans="1:18" ht="12.7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3"/>
      <c r="L130" s="53"/>
      <c r="M130" s="53"/>
      <c r="N130" s="53"/>
      <c r="O130" s="53"/>
      <c r="P130" s="53"/>
      <c r="Q130" s="53"/>
      <c r="R130" s="53"/>
    </row>
    <row r="131" spans="1:18" ht="12.7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3"/>
      <c r="L131" s="53"/>
      <c r="M131" s="53"/>
      <c r="N131" s="53"/>
      <c r="O131" s="53"/>
      <c r="P131" s="53"/>
      <c r="Q131" s="53"/>
      <c r="R131" s="53"/>
    </row>
    <row r="132" spans="1:18" ht="12.7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3"/>
      <c r="L132" s="53"/>
      <c r="M132" s="53"/>
      <c r="N132" s="53"/>
      <c r="O132" s="53"/>
      <c r="P132" s="53"/>
      <c r="Q132" s="53"/>
      <c r="R132" s="53"/>
    </row>
    <row r="133" spans="1:18" ht="12.7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3"/>
      <c r="L133" s="53"/>
      <c r="M133" s="53"/>
      <c r="N133" s="53"/>
      <c r="O133" s="53"/>
      <c r="P133" s="53"/>
      <c r="Q133" s="53"/>
      <c r="R133" s="53"/>
    </row>
    <row r="134" spans="1:18" ht="12.7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3"/>
      <c r="L134" s="53"/>
      <c r="M134" s="53"/>
      <c r="N134" s="53"/>
      <c r="O134" s="53"/>
      <c r="P134" s="53"/>
      <c r="Q134" s="53"/>
      <c r="R134" s="53"/>
    </row>
    <row r="135" spans="1:18" ht="12.7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3"/>
      <c r="L135" s="53"/>
      <c r="M135" s="53"/>
      <c r="N135" s="53"/>
      <c r="O135" s="53"/>
      <c r="P135" s="53"/>
      <c r="Q135" s="53"/>
      <c r="R135" s="53"/>
    </row>
    <row r="136" spans="1:18" ht="12.75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3"/>
      <c r="L136" s="53"/>
      <c r="M136" s="53"/>
      <c r="N136" s="53"/>
      <c r="O136" s="53"/>
      <c r="P136" s="53"/>
      <c r="Q136" s="53"/>
      <c r="R136" s="53"/>
    </row>
    <row r="137" spans="1:18" ht="12.7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3"/>
      <c r="L137" s="53"/>
      <c r="M137" s="53"/>
      <c r="N137" s="53"/>
      <c r="O137" s="53"/>
      <c r="P137" s="53"/>
      <c r="Q137" s="53"/>
      <c r="R137" s="53"/>
    </row>
    <row r="138" spans="1:18" ht="12.7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3"/>
      <c r="L138" s="53"/>
      <c r="M138" s="53"/>
      <c r="N138" s="53"/>
      <c r="O138" s="53"/>
      <c r="P138" s="53"/>
      <c r="Q138" s="53"/>
      <c r="R138" s="53"/>
    </row>
    <row r="139" spans="1:18" ht="12.7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3"/>
      <c r="L139" s="53"/>
      <c r="M139" s="53"/>
      <c r="N139" s="53"/>
      <c r="O139" s="53"/>
      <c r="P139" s="53"/>
      <c r="Q139" s="53"/>
      <c r="R139" s="53"/>
    </row>
    <row r="140" spans="1:18" ht="12.7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3"/>
      <c r="L140" s="53"/>
      <c r="M140" s="53"/>
      <c r="N140" s="53"/>
      <c r="O140" s="53"/>
      <c r="P140" s="53"/>
      <c r="Q140" s="53"/>
      <c r="R140" s="53"/>
    </row>
    <row r="141" spans="1:18" ht="12.7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3"/>
      <c r="L141" s="53"/>
      <c r="M141" s="53"/>
      <c r="N141" s="53"/>
      <c r="O141" s="53"/>
      <c r="P141" s="53"/>
      <c r="Q141" s="53"/>
      <c r="R141" s="53"/>
    </row>
    <row r="142" spans="1:18" ht="12.7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3"/>
      <c r="L142" s="53"/>
      <c r="M142" s="53"/>
      <c r="N142" s="53"/>
      <c r="O142" s="53"/>
      <c r="P142" s="53"/>
      <c r="Q142" s="53"/>
      <c r="R142" s="53"/>
    </row>
    <row r="143" spans="1:18" ht="12.7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3"/>
      <c r="L143" s="53"/>
      <c r="M143" s="53"/>
      <c r="N143" s="53"/>
      <c r="O143" s="53"/>
      <c r="P143" s="53"/>
      <c r="Q143" s="53"/>
      <c r="R143" s="53"/>
    </row>
    <row r="144" spans="1:18" ht="12.7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3"/>
      <c r="L144" s="53"/>
      <c r="M144" s="53"/>
      <c r="N144" s="53"/>
      <c r="O144" s="53"/>
      <c r="P144" s="53"/>
      <c r="Q144" s="53"/>
      <c r="R144" s="53"/>
    </row>
    <row r="145" spans="1:18" ht="12.7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3"/>
      <c r="L145" s="53"/>
      <c r="M145" s="53"/>
      <c r="N145" s="53"/>
      <c r="O145" s="53"/>
      <c r="P145" s="53"/>
      <c r="Q145" s="53"/>
      <c r="R145" s="53"/>
    </row>
    <row r="146" spans="1:18" ht="12.7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3"/>
      <c r="L146" s="53"/>
      <c r="M146" s="53"/>
      <c r="N146" s="53"/>
      <c r="O146" s="53"/>
      <c r="P146" s="53"/>
      <c r="Q146" s="53"/>
      <c r="R146" s="53"/>
    </row>
    <row r="147" spans="1:18" ht="12.7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3"/>
      <c r="L147" s="53"/>
      <c r="M147" s="53"/>
      <c r="N147" s="53"/>
      <c r="O147" s="53"/>
      <c r="P147" s="53"/>
      <c r="Q147" s="53"/>
      <c r="R147" s="53"/>
    </row>
    <row r="148" spans="1:18" ht="12.7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3"/>
      <c r="L148" s="53"/>
      <c r="M148" s="53"/>
      <c r="N148" s="53"/>
      <c r="O148" s="53"/>
      <c r="P148" s="53"/>
      <c r="Q148" s="53"/>
      <c r="R148" s="53"/>
    </row>
    <row r="149" spans="1:18" ht="12.7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3"/>
      <c r="L149" s="53"/>
      <c r="M149" s="53"/>
      <c r="N149" s="53"/>
      <c r="O149" s="53"/>
      <c r="P149" s="53"/>
      <c r="Q149" s="53"/>
      <c r="R149" s="53"/>
    </row>
    <row r="150" spans="1:18" ht="12.7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3"/>
      <c r="L150" s="53"/>
      <c r="M150" s="53"/>
      <c r="N150" s="53"/>
      <c r="O150" s="53"/>
      <c r="P150" s="53"/>
      <c r="Q150" s="53"/>
      <c r="R150" s="53"/>
    </row>
    <row r="151" spans="1:18" ht="12.7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3"/>
      <c r="L151" s="53"/>
      <c r="M151" s="53"/>
      <c r="N151" s="53"/>
      <c r="O151" s="53"/>
      <c r="P151" s="53"/>
      <c r="Q151" s="53"/>
      <c r="R151" s="53"/>
    </row>
    <row r="152" spans="1:18" ht="12.7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3"/>
      <c r="L152" s="53"/>
      <c r="M152" s="53"/>
      <c r="N152" s="53"/>
      <c r="O152" s="53"/>
      <c r="P152" s="53"/>
      <c r="Q152" s="53"/>
      <c r="R152" s="53"/>
    </row>
    <row r="153" spans="1:18" ht="12.7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3"/>
      <c r="L153" s="53"/>
      <c r="M153" s="53"/>
      <c r="N153" s="53"/>
      <c r="O153" s="53"/>
      <c r="P153" s="53"/>
      <c r="Q153" s="53"/>
      <c r="R153" s="53"/>
    </row>
    <row r="154" spans="1:18" ht="12.7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3"/>
      <c r="L154" s="53"/>
      <c r="M154" s="53"/>
      <c r="N154" s="53"/>
      <c r="O154" s="53"/>
      <c r="P154" s="53"/>
      <c r="Q154" s="53"/>
      <c r="R154" s="53"/>
    </row>
    <row r="155" spans="1:18" ht="12.7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3"/>
      <c r="L155" s="53"/>
      <c r="M155" s="53"/>
      <c r="N155" s="53"/>
      <c r="O155" s="53"/>
      <c r="P155" s="53"/>
      <c r="Q155" s="53"/>
      <c r="R155" s="53"/>
    </row>
    <row r="156" spans="1:18" ht="12.7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3"/>
      <c r="L156" s="53"/>
      <c r="M156" s="53"/>
      <c r="N156" s="53"/>
      <c r="O156" s="53"/>
      <c r="P156" s="53"/>
      <c r="Q156" s="53"/>
      <c r="R156" s="53"/>
    </row>
    <row r="157" spans="1:18" ht="12.7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3"/>
      <c r="L157" s="53"/>
      <c r="M157" s="53"/>
      <c r="N157" s="53"/>
      <c r="O157" s="53"/>
      <c r="P157" s="53"/>
      <c r="Q157" s="53"/>
      <c r="R157" s="53"/>
    </row>
    <row r="158" spans="1:18" ht="12.7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3"/>
      <c r="L158" s="53"/>
      <c r="M158" s="53"/>
      <c r="N158" s="53"/>
      <c r="O158" s="53"/>
      <c r="P158" s="53"/>
      <c r="Q158" s="53"/>
      <c r="R158" s="53"/>
    </row>
    <row r="159" spans="1:18" ht="12.7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3"/>
      <c r="L159" s="53"/>
      <c r="M159" s="53"/>
      <c r="N159" s="53"/>
      <c r="O159" s="53"/>
      <c r="P159" s="53"/>
      <c r="Q159" s="53"/>
      <c r="R159" s="53"/>
    </row>
    <row r="160" spans="1:18" ht="12.7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3"/>
      <c r="L160" s="53"/>
      <c r="M160" s="53"/>
      <c r="N160" s="53"/>
      <c r="O160" s="53"/>
      <c r="P160" s="53"/>
      <c r="Q160" s="53"/>
      <c r="R160" s="53"/>
    </row>
    <row r="161" spans="1:18" ht="12.7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3"/>
      <c r="L161" s="53"/>
      <c r="M161" s="53"/>
      <c r="N161" s="53"/>
      <c r="O161" s="53"/>
      <c r="P161" s="53"/>
      <c r="Q161" s="53"/>
      <c r="R161" s="53"/>
    </row>
    <row r="162" spans="1:18" ht="12.7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3"/>
      <c r="L162" s="53"/>
      <c r="M162" s="53"/>
      <c r="N162" s="53"/>
      <c r="O162" s="53"/>
      <c r="P162" s="53"/>
      <c r="Q162" s="53"/>
      <c r="R162" s="53"/>
    </row>
    <row r="163" spans="1:18" ht="12.7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3"/>
      <c r="L163" s="53"/>
      <c r="M163" s="53"/>
      <c r="N163" s="53"/>
      <c r="O163" s="53"/>
      <c r="P163" s="53"/>
      <c r="Q163" s="53"/>
      <c r="R163" s="53"/>
    </row>
    <row r="164" spans="1:18" ht="12.7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3"/>
      <c r="L164" s="53"/>
      <c r="M164" s="53"/>
      <c r="N164" s="53"/>
      <c r="O164" s="53"/>
      <c r="P164" s="53"/>
      <c r="Q164" s="53"/>
      <c r="R164" s="53"/>
    </row>
    <row r="165" spans="1:18" ht="12.7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3"/>
      <c r="L165" s="53"/>
      <c r="M165" s="53"/>
      <c r="N165" s="53"/>
      <c r="O165" s="53"/>
      <c r="P165" s="53"/>
      <c r="Q165" s="53"/>
      <c r="R165" s="53"/>
    </row>
    <row r="166" spans="1:18" ht="12.7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3"/>
      <c r="L166" s="53"/>
      <c r="M166" s="53"/>
      <c r="N166" s="53"/>
      <c r="O166" s="53"/>
      <c r="P166" s="53"/>
      <c r="Q166" s="53"/>
      <c r="R166" s="53"/>
    </row>
    <row r="167" spans="1:18" ht="12.7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3"/>
      <c r="L167" s="53"/>
      <c r="M167" s="53"/>
      <c r="N167" s="53"/>
      <c r="O167" s="53"/>
      <c r="P167" s="53"/>
      <c r="Q167" s="53"/>
      <c r="R167" s="53"/>
    </row>
    <row r="168" spans="1:18" ht="12.7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3"/>
      <c r="L168" s="53"/>
      <c r="M168" s="53"/>
      <c r="N168" s="53"/>
      <c r="O168" s="53"/>
      <c r="P168" s="53"/>
      <c r="Q168" s="53"/>
      <c r="R168" s="53"/>
    </row>
    <row r="169" spans="1:18" ht="12.7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3"/>
      <c r="L169" s="53"/>
      <c r="M169" s="53"/>
      <c r="N169" s="53"/>
      <c r="O169" s="53"/>
      <c r="P169" s="53"/>
      <c r="Q169" s="53"/>
      <c r="R169" s="53"/>
    </row>
    <row r="170" spans="1:18" ht="12.7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3"/>
      <c r="L170" s="53"/>
      <c r="M170" s="53"/>
      <c r="N170" s="53"/>
      <c r="O170" s="53"/>
      <c r="P170" s="53"/>
      <c r="Q170" s="53"/>
      <c r="R170" s="53"/>
    </row>
    <row r="171" spans="1:18" ht="12.7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3"/>
      <c r="L171" s="53"/>
      <c r="M171" s="53"/>
      <c r="N171" s="53"/>
      <c r="O171" s="53"/>
      <c r="P171" s="53"/>
      <c r="Q171" s="53"/>
      <c r="R171" s="53"/>
    </row>
    <row r="172" spans="1:18" ht="12.7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3"/>
      <c r="L172" s="53"/>
      <c r="M172" s="53"/>
      <c r="N172" s="53"/>
      <c r="O172" s="53"/>
      <c r="P172" s="53"/>
      <c r="Q172" s="53"/>
      <c r="R172" s="53"/>
    </row>
    <row r="173" spans="1:18" ht="12.7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3"/>
      <c r="L173" s="53"/>
      <c r="M173" s="53"/>
      <c r="N173" s="53"/>
      <c r="O173" s="53"/>
      <c r="P173" s="53"/>
      <c r="Q173" s="53"/>
      <c r="R173" s="53"/>
    </row>
    <row r="174" spans="1:18" ht="12.7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3"/>
      <c r="L174" s="53"/>
      <c r="M174" s="53"/>
      <c r="N174" s="53"/>
      <c r="O174" s="53"/>
      <c r="P174" s="53"/>
      <c r="Q174" s="53"/>
      <c r="R174" s="53"/>
    </row>
    <row r="175" spans="1:18" ht="12.7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3"/>
      <c r="L175" s="53"/>
      <c r="M175" s="53"/>
      <c r="N175" s="53"/>
      <c r="O175" s="53"/>
      <c r="P175" s="53"/>
      <c r="Q175" s="53"/>
      <c r="R175" s="53"/>
    </row>
    <row r="176" spans="1:18" ht="12.7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3"/>
      <c r="L176" s="53"/>
      <c r="M176" s="53"/>
      <c r="N176" s="53"/>
      <c r="O176" s="53"/>
      <c r="P176" s="53"/>
      <c r="Q176" s="53"/>
      <c r="R176" s="53"/>
    </row>
    <row r="177" spans="1:18" ht="12.7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3"/>
      <c r="L177" s="53"/>
      <c r="M177" s="53"/>
      <c r="N177" s="53"/>
      <c r="O177" s="53"/>
      <c r="P177" s="53"/>
      <c r="Q177" s="53"/>
      <c r="R177" s="53"/>
    </row>
    <row r="178" spans="1:18" ht="12.7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3"/>
      <c r="L178" s="53"/>
      <c r="M178" s="53"/>
      <c r="N178" s="53"/>
      <c r="O178" s="53"/>
      <c r="P178" s="53"/>
      <c r="Q178" s="53"/>
      <c r="R178" s="53"/>
    </row>
    <row r="179" spans="1:18" ht="12.7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3"/>
      <c r="L179" s="53"/>
      <c r="M179" s="53"/>
      <c r="N179" s="53"/>
      <c r="O179" s="53"/>
      <c r="P179" s="53"/>
      <c r="Q179" s="53"/>
      <c r="R179" s="53"/>
    </row>
    <row r="180" spans="1:18" ht="12.7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3"/>
      <c r="L180" s="53"/>
      <c r="M180" s="53"/>
      <c r="N180" s="53"/>
      <c r="O180" s="53"/>
      <c r="P180" s="53"/>
      <c r="Q180" s="53"/>
      <c r="R180" s="53"/>
    </row>
    <row r="181" spans="1:18" ht="12.7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3"/>
      <c r="L181" s="53"/>
      <c r="M181" s="53"/>
      <c r="N181" s="53"/>
      <c r="O181" s="53"/>
      <c r="P181" s="53"/>
      <c r="Q181" s="53"/>
      <c r="R181" s="53"/>
    </row>
    <row r="182" spans="1:18" ht="12.7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3"/>
      <c r="L182" s="53"/>
      <c r="M182" s="53"/>
      <c r="N182" s="53"/>
      <c r="O182" s="53"/>
      <c r="P182" s="53"/>
      <c r="Q182" s="53"/>
      <c r="R182" s="53"/>
    </row>
    <row r="183" spans="1:18" ht="12.7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3"/>
      <c r="L183" s="53"/>
      <c r="M183" s="53"/>
      <c r="N183" s="53"/>
      <c r="O183" s="53"/>
      <c r="P183" s="53"/>
      <c r="Q183" s="53"/>
      <c r="R183" s="53"/>
    </row>
    <row r="184" spans="1:18" ht="12.7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3"/>
      <c r="L184" s="53"/>
      <c r="M184" s="53"/>
      <c r="N184" s="53"/>
      <c r="O184" s="53"/>
      <c r="P184" s="53"/>
      <c r="Q184" s="53"/>
      <c r="R184" s="53"/>
    </row>
    <row r="185" spans="1:18" ht="12.7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3"/>
      <c r="L185" s="53"/>
      <c r="M185" s="53"/>
      <c r="N185" s="53"/>
      <c r="O185" s="53"/>
      <c r="P185" s="53"/>
      <c r="Q185" s="53"/>
      <c r="R185" s="53"/>
    </row>
    <row r="186" spans="1:18" ht="12.7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3"/>
      <c r="L186" s="53"/>
      <c r="M186" s="53"/>
      <c r="N186" s="53"/>
      <c r="O186" s="53"/>
      <c r="P186" s="53"/>
      <c r="Q186" s="53"/>
      <c r="R186" s="53"/>
    </row>
    <row r="187" spans="1:18" ht="12.7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3"/>
      <c r="L187" s="53"/>
      <c r="M187" s="53"/>
      <c r="N187" s="53"/>
      <c r="O187" s="53"/>
      <c r="P187" s="53"/>
      <c r="Q187" s="53"/>
      <c r="R187" s="53"/>
    </row>
    <row r="188" spans="1:18" ht="12.7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3"/>
      <c r="L188" s="53"/>
      <c r="M188" s="53"/>
      <c r="N188" s="53"/>
      <c r="O188" s="53"/>
      <c r="P188" s="53"/>
      <c r="Q188" s="53"/>
      <c r="R188" s="53"/>
    </row>
    <row r="189" spans="1:18" ht="12.7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3"/>
      <c r="L189" s="53"/>
      <c r="M189" s="53"/>
      <c r="N189" s="53"/>
      <c r="O189" s="53"/>
      <c r="P189" s="53"/>
      <c r="Q189" s="53"/>
      <c r="R189" s="53"/>
    </row>
    <row r="190" spans="1:18" ht="12.75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</row>
    <row r="191" spans="1:18" ht="12.75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</row>
    <row r="192" spans="1:18" ht="12.75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</row>
    <row r="193" spans="1:18" ht="12.75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</row>
    <row r="194" spans="1:18" ht="12.75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</row>
    <row r="195" spans="1:18" ht="12.75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</row>
    <row r="196" spans="1:18" ht="12.75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</row>
    <row r="197" spans="1:18" ht="12.75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</row>
    <row r="198" spans="1:18" ht="12.75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</row>
    <row r="199" spans="1:18" ht="12.75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</row>
    <row r="200" spans="1:18" ht="12.75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</row>
    <row r="201" spans="1:18" ht="12.75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</row>
    <row r="202" spans="1:18" ht="12.75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</row>
    <row r="203" spans="1:18" ht="12.75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</row>
    <row r="204" spans="1:18" ht="12.75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</row>
    <row r="205" spans="1:18" ht="12.75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</row>
    <row r="206" spans="1:18" ht="12.75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</row>
    <row r="207" spans="1:18" ht="12.75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</row>
    <row r="208" spans="1:18" ht="12.75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</row>
    <row r="209" spans="1:18" ht="12.75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</row>
    <row r="210" spans="1:18" ht="12.75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</row>
    <row r="211" spans="1:18" ht="12.75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</row>
    <row r="212" spans="1:18" ht="12.75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</row>
    <row r="213" spans="1:18" ht="12.75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</row>
    <row r="214" spans="1:18" ht="12.75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</row>
    <row r="215" spans="1:18" ht="12.75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</row>
    <row r="216" spans="1:18" ht="12.75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</row>
    <row r="217" spans="1:18" ht="12.75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</row>
    <row r="218" spans="1:18" ht="12.75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</row>
    <row r="219" spans="1:18" ht="12.75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</row>
    <row r="220" spans="1:18" ht="12.75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</row>
    <row r="221" spans="1:18" ht="12.75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</row>
    <row r="222" spans="1:18" ht="12.75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</row>
    <row r="223" spans="1:18" ht="12.75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</row>
    <row r="224" spans="1:18" ht="12.75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</row>
    <row r="225" spans="1:18" ht="12.75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</row>
    <row r="226" spans="1:18" ht="12.75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</row>
    <row r="227" spans="1:18" ht="12.75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</row>
    <row r="228" spans="1:18" ht="12.75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</row>
    <row r="229" spans="1:18" ht="12.75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</row>
    <row r="230" spans="1:18" ht="12.75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</row>
    <row r="231" spans="1:18" ht="12.75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</row>
    <row r="232" spans="1:18" ht="12.75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</row>
    <row r="233" spans="1:18" ht="12.75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</row>
    <row r="234" spans="1:18" ht="12.75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</row>
    <row r="235" spans="1:18" ht="12.75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</row>
    <row r="236" spans="1:18" ht="12.75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</row>
    <row r="237" spans="1:18" ht="12.75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</row>
    <row r="238" spans="1:18" ht="12.75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</row>
    <row r="239" spans="1:18" ht="12.75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</row>
    <row r="240" spans="1:18" ht="12.75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</row>
    <row r="241" spans="1:18" ht="12.75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</row>
    <row r="242" spans="1:18" ht="12.75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</row>
    <row r="243" spans="1:18" ht="12.75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</row>
    <row r="244" spans="1:18" ht="12.75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</row>
    <row r="245" spans="1:18" ht="12.75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</row>
    <row r="246" spans="1:18" ht="12.75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</row>
    <row r="247" spans="1:18" ht="12.75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</row>
    <row r="248" spans="1:18" ht="12.75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</row>
    <row r="249" spans="1:18" ht="12.75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</row>
    <row r="250" spans="1:18" ht="12.75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</row>
    <row r="251" spans="1:18" ht="12.75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</row>
    <row r="252" spans="1:18" ht="12.75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</row>
    <row r="253" spans="1:18" ht="12.75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</row>
    <row r="254" spans="1:18" ht="12.75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</row>
    <row r="255" spans="1:18" ht="12.75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</row>
    <row r="256" spans="1:18" ht="12.75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</row>
    <row r="257" spans="1:18" ht="12.75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</row>
    <row r="258" spans="1:18" ht="12.75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</row>
    <row r="259" spans="1:18" ht="12.75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</row>
    <row r="260" spans="1:18" ht="12.75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</row>
    <row r="261" spans="1:18" ht="12.75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</row>
    <row r="262" spans="1:18" ht="12.75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</row>
    <row r="263" spans="1:18" ht="12.75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</row>
    <row r="264" spans="1:18" ht="12.75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</row>
    <row r="265" spans="1:18" ht="12.75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</row>
    <row r="266" spans="1:18" ht="12.75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</row>
    <row r="267" spans="1:18" ht="12.75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</row>
    <row r="268" spans="1:18" ht="12.75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</row>
    <row r="269" spans="1:18" ht="12.75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</row>
    <row r="270" spans="1:18" ht="12.75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</row>
    <row r="271" spans="1:18" ht="12.75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</row>
    <row r="272" spans="1:18" ht="12.75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</row>
    <row r="273" spans="1:18" ht="12.75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</row>
    <row r="274" spans="1:18" ht="12.75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</row>
    <row r="275" spans="1:18" ht="12.75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</row>
    <row r="276" spans="1:18" ht="12.75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</row>
    <row r="277" spans="1:18" ht="12.75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</row>
    <row r="278" spans="1:18" ht="12.75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</row>
    <row r="279" spans="1:18" ht="12.75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</row>
    <row r="280" spans="1:18" ht="12.75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</row>
    <row r="281" spans="1:18" ht="12.75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</row>
    <row r="282" spans="1:18" ht="12.75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</row>
    <row r="283" spans="1:18" ht="12.75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</row>
    <row r="284" spans="1:18" ht="12.75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</row>
    <row r="285" spans="1:18" ht="12.75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</row>
    <row r="286" spans="1:18" ht="12.75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</row>
    <row r="287" spans="1:18" ht="12.75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</row>
    <row r="288" spans="1:18" ht="12.75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</row>
    <row r="289" spans="1:18" ht="12.75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</row>
    <row r="290" spans="1:18" ht="12.75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</row>
    <row r="291" spans="1:18" ht="12.75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</row>
  </sheetData>
  <mergeCells count="6">
    <mergeCell ref="A2:J2"/>
    <mergeCell ref="A3:J3"/>
    <mergeCell ref="A4:J4"/>
    <mergeCell ref="A100:J100"/>
    <mergeCell ref="H20:J20"/>
    <mergeCell ref="D20:F20"/>
  </mergeCells>
  <printOptions horizontalCentered="1"/>
  <pageMargins left="0.5" right="0" top="0.3" bottom="0" header="0.15" footer="0.25"/>
  <pageSetup fitToHeight="0" fitToWidth="0" horizontalDpi="600" verticalDpi="600" orientation="portrait" paperSize="9" scale="62" r:id="rId1"/>
  <headerFooter alignWithMargins="0">
    <oddFooter>&amp;R&amp;D&amp;T&amp;F&amp;A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Insas Berhad</cp:lastModifiedBy>
  <cp:lastPrinted>2006-08-29T09:21:42Z</cp:lastPrinted>
  <dcterms:created xsi:type="dcterms:W3CDTF">2000-02-14T08:00:04Z</dcterms:created>
  <dcterms:modified xsi:type="dcterms:W3CDTF">2006-09-14T04:01:25Z</dcterms:modified>
  <cp:category/>
  <cp:version/>
  <cp:contentType/>
  <cp:contentStatus/>
</cp:coreProperties>
</file>